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4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'CFS'!$A$1:$E$72</definedName>
    <definedName name="_xlnm.Print_Area" localSheetId="4">'EQS'!$A$1:$U$53</definedName>
    <definedName name="_xlnm.Print_Area" localSheetId="1">'IS'!$A$1:$F$53</definedName>
    <definedName name="_xlnm.Print_Area" localSheetId="2">'SFP'!$A$1:$I$72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'CFS'!$77:$65536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'CFS'!$A$1:$E$53</definedName>
    <definedName name="Z_2BD2C2C3_AF9C_11D6_9CEF_00D009775214_.wvu.Rows" localSheetId="3" hidden="1">'CFS'!$75:$65536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'CFS'!$77:$65536,'CFS'!$60:$60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'EQS'!$A$1:$Q$48</definedName>
    <definedName name="Z_9656BBF7_C4A3_41EC_B0C6_A21B380E3C2F_.wvu.Rows" localSheetId="3" hidden="1">'CFS'!$77:$65536,'CFS'!$60:$60</definedName>
  </definedNames>
  <calcPr fullCalcOnLoad="1"/>
</workbook>
</file>

<file path=xl/comments4.xml><?xml version="1.0" encoding="utf-8"?>
<comments xmlns="http://schemas.openxmlformats.org/spreadsheetml/2006/main">
  <authors>
    <author>Jordanka Petkova</author>
  </authors>
  <commentList>
    <comment ref="C48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плюс 1 ед.за равнение с ОФС</t>
        </r>
      </text>
    </comment>
    <comment ref="C53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Прехвърлям 1 ед. изплатени варанти в ред изплатени дивиденти и варанти</t>
        </r>
      </text>
    </comment>
    <comment ref="C28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минус 1 ед.за равнение с нотка 18 а</t>
        </r>
      </text>
    </comment>
  </commentList>
</comments>
</file>

<file path=xl/sharedStrings.xml><?xml version="1.0" encoding="utf-8"?>
<sst xmlns="http://schemas.openxmlformats.org/spreadsheetml/2006/main" count="266" uniqueCount="219">
  <si>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</si>
  <si>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</si>
  <si>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</si>
  <si>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</si>
  <si>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</si>
  <si>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</si>
  <si>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</si>
  <si>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</si>
  <si>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</si>
  <si>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</si>
  <si>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</si>
  <si>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</si>
  <si>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</si>
  <si>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</si>
  <si>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</si>
  <si>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</si>
  <si>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</si>
  <si>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</si>
  <si>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</si>
  <si>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</si>
  <si>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</si>
  <si>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</si>
  <si>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</si>
  <si>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</si>
  <si>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</si>
  <si>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</si>
  <si>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</si>
  <si>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</si>
  <si>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</si>
  <si>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</si>
  <si>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</si>
  <si>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</si>
  <si>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</si>
  <si>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</si>
  <si>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</si>
  <si>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</si>
  <si>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</si>
  <si>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</si>
  <si>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</si>
  <si>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</si>
  <si>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</si>
  <si>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</si>
  <si>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</si>
  <si>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</si>
  <si>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</si>
  <si>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</si>
  <si>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</si>
  <si>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</si>
  <si>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гр. София</t>
  </si>
  <si>
    <t>ул. Илиенско шосе 16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</si>
  <si>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</si>
  <si>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</si>
  <si>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</si>
  <si>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</si>
  <si>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</si>
  <si>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</si>
  <si>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</si>
  <si>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</si>
  <si>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</si>
  <si>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</si>
  <si>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</si>
  <si>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</si>
  <si>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</si>
  <si>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</si>
  <si>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</si>
  <si>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</si>
  <si>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</si>
  <si>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Плащания на доставчици</t>
  </si>
  <si>
    <t>Краткосрочна част на дългосрочни банкови заеми</t>
  </si>
  <si>
    <t>Резерви</t>
  </si>
  <si>
    <t xml:space="preserve"> </t>
  </si>
  <si>
    <t>Преоценъчен резерв - имоти, машини и оборудване</t>
  </si>
  <si>
    <t>Финансови приходи</t>
  </si>
  <si>
    <t>Финансови разходи</t>
  </si>
  <si>
    <t>Други доходи/(загуби) от дейността, нетно</t>
  </si>
  <si>
    <t>Гл. счетоводител (съставител):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</si>
  <si>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</si>
  <si>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</si>
  <si>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</si>
  <si>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</si>
  <si>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</si>
  <si>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</si>
  <si>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</si>
  <si>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</si>
  <si>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</si>
  <si>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Предоставени заеми на свързани предприятия</t>
  </si>
  <si>
    <t>ОБЩО ВСЕОБХВАТЕН ДОХОД ЗА ГОДИНАТА</t>
  </si>
  <si>
    <t>Възстановени заеми, предоставени на свързани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</si>
  <si>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</si>
  <si>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</si>
  <si>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</si>
  <si>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</si>
  <si>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</si>
  <si>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</si>
  <si>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</si>
  <si>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Предоставени заеми на други предприятия</t>
  </si>
  <si>
    <t>Адвокати:</t>
  </si>
  <si>
    <t xml:space="preserve">Дългосрочни вземания от свързани предприятия </t>
  </si>
  <si>
    <t>Други дългосрочни вземания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</si>
  <si>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</si>
  <si>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</si>
  <si>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</si>
  <si>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</si>
  <si>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</si>
  <si>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 xml:space="preserve">Финансов директор:                                                                </t>
  </si>
  <si>
    <t>Гл.счетоводител (съставител):</t>
  </si>
  <si>
    <t>Финансови приходи/(разходи), нетно</t>
  </si>
  <si>
    <t>Нетни парични потоци от оперативна дейност</t>
  </si>
  <si>
    <t xml:space="preserve">                                                                              Йорданка Петкова</t>
  </si>
  <si>
    <t>Други разходи за дейността</t>
  </si>
  <si>
    <t xml:space="preserve">Нетна печалба за годината </t>
  </si>
  <si>
    <t>15,16</t>
  </si>
  <si>
    <t>Нетни парични потоци използвани във финансова дейност</t>
  </si>
  <si>
    <t>(Платени)/възстановени данъци върху печалбата, нетно</t>
  </si>
  <si>
    <t xml:space="preserve">Получени лихви по предоставени заеми </t>
  </si>
  <si>
    <t>Предоставени заеми на трети лица</t>
  </si>
  <si>
    <t>Ефекти от вливане на дъщерно дружество</t>
  </si>
  <si>
    <t xml:space="preserve">Постъпления от дивиденти от инвестиции в дъщерни дружества </t>
  </si>
  <si>
    <t>26 (а)</t>
  </si>
  <si>
    <t>26 (b)</t>
  </si>
  <si>
    <t>Покупка на акции в асоциирани дружества</t>
  </si>
  <si>
    <t>Парични средства и парични еквиваленти на 31 декември</t>
  </si>
  <si>
    <t>преизчислен*</t>
  </si>
  <si>
    <t>Постъпления от продажба на акции в асоциирани дружества</t>
  </si>
  <si>
    <t>преизчислен *</t>
  </si>
  <si>
    <t>Общ всеобхватен доход за годината (преизчислен) в т.ч.</t>
  </si>
  <si>
    <t xml:space="preserve">      Борис Борисов</t>
  </si>
  <si>
    <t xml:space="preserve">           Йорданка Петкова</t>
  </si>
  <si>
    <t>Иван Бадински</t>
  </si>
  <si>
    <t>Последващи преоценки на имоти, машини и оборудване</t>
  </si>
  <si>
    <t>Данък върху дохода, свързан с компонентите на другия всеобхватен доход, които няма да бъдат рекласифицирани</t>
  </si>
  <si>
    <t>Други дългосрочни капиталови инвестиции</t>
  </si>
  <si>
    <t>Резерв по финансови активи по справедлива стойност през друг всеобхватен доход</t>
  </si>
  <si>
    <t>*</t>
  </si>
  <si>
    <t>Нетни парични потоци използвани в инвестиционна дейност</t>
  </si>
  <si>
    <t>- придобиване на обратно изкупени акции</t>
  </si>
  <si>
    <t xml:space="preserve"> - резерви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</si>
  <si>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</si>
  <si>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</si>
  <si>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>Последващи оценки на пасиви на пенсионни планове с дефинирани доходи</t>
  </si>
  <si>
    <t>Обезценка на нетекущи активи извън обхвата на МСФО 9</t>
  </si>
  <si>
    <t>Постъпления от продажба на акции в дъщерни дружества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</si>
  <si>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</si>
  <si>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</si>
  <si>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t xml:space="preserve">Постъпления от дивиденти от други дългосрочни капиталови инвестиции </t>
  </si>
  <si>
    <r>
      <t>Нетно увеличение</t>
    </r>
    <r>
      <rPr>
        <b/>
        <sz val="10"/>
        <rFont val="Times New Roman"/>
        <family val="1"/>
      </rPr>
      <t>/(намаление) на паричните средства и паричните еквиваленти</t>
    </r>
  </si>
  <si>
    <t xml:space="preserve">Покупки на акции и дялове в дъщерни дружества </t>
  </si>
  <si>
    <t>Компоненти, които няма да бъдат рекласифицирани в печалбата или загубата:</t>
  </si>
  <si>
    <t>Нетна печалба/(загуба) от продажба на инвестиции в дъщерни и асоциирани дружества</t>
  </si>
  <si>
    <t>18,19</t>
  </si>
  <si>
    <t>31 декември                   2022
      BGN'000</t>
  </si>
  <si>
    <t>Други капиталови компоненти (резерв по издадени варанти)</t>
  </si>
  <si>
    <t xml:space="preserve">Задължения по лизингови договори към трети лица </t>
  </si>
  <si>
    <t>Покупки на инвестиционни имоти</t>
  </si>
  <si>
    <t>Постъпления от такси по поръчителства</t>
  </si>
  <si>
    <t>Плащания по лизингови договори  към трети лица</t>
  </si>
  <si>
    <t>Получени правителствени финансирания за земеделски земи</t>
  </si>
  <si>
    <t>Промени в собствения капитал за 2022 година</t>
  </si>
  <si>
    <t>Други капиталови компоненти  (резерв по издадени варанти)</t>
  </si>
  <si>
    <t>Ефекти от продадени и обратно изкупени собствени акции в т.ч:</t>
  </si>
  <si>
    <t>Други капиталови компоненти в т.ч.</t>
  </si>
  <si>
    <t xml:space="preserve"> - транзакционни разходи</t>
  </si>
  <si>
    <t>Общ всеобхватен доход за годината (оригинално отчетен) в т.ч</t>
  </si>
  <si>
    <t>Задължения по лизингови договори към свързани предприятия</t>
  </si>
  <si>
    <t>8,9</t>
  </si>
  <si>
    <r>
      <t>1 януари          2022</t>
    </r>
    <r>
      <rPr>
        <b/>
        <sz val="10"/>
        <rFont val="Times New Roman"/>
        <family val="1"/>
      </rPr>
      <t xml:space="preserve">      BGN'000</t>
    </r>
  </si>
  <si>
    <t>31 декември                   2023
      BGN'000</t>
  </si>
  <si>
    <t>2022 *   BGN'000</t>
  </si>
  <si>
    <t>2023   BGN'000</t>
  </si>
  <si>
    <t>за годината, завършваща на 31 декември 2023 година</t>
  </si>
  <si>
    <t>към 31 декември 2023 година</t>
  </si>
  <si>
    <t>Салдо към 1 януари 2022 година (оригинално отчетено)</t>
  </si>
  <si>
    <t>Салдо към 1 януари 2022 година (преизчислено)</t>
  </si>
  <si>
    <t>Салдо към 31 декември 2022 година (оригинално отчетено)</t>
  </si>
  <si>
    <t>Салдо към 31 декември 2022 година (преизчислено)</t>
  </si>
  <si>
    <t>Промени в собствения капитал за 2023 година</t>
  </si>
  <si>
    <t xml:space="preserve">Салдо към 31 декември 2023 година </t>
  </si>
  <si>
    <t xml:space="preserve">Постъпления от дивиденти от инвестиции в асоциирани дружества </t>
  </si>
  <si>
    <t>Изплатени дивиденти и неупражнени права по варанти</t>
  </si>
  <si>
    <t>Плащания по лизингови договори  към свързани предприятия</t>
  </si>
  <si>
    <t>Ефекти от продадени права по издадени варанти</t>
  </si>
  <si>
    <t>Ефекти от придобиване на обратно изкупени собствени акции</t>
  </si>
  <si>
    <t xml:space="preserve">Нетна печалба на акция с намалена стойност                             </t>
  </si>
  <si>
    <t>* Обединени показатели (Приложение № 42)</t>
  </si>
  <si>
    <t>28,42</t>
  </si>
  <si>
    <t>Покупки на други дългосрочни капиталови инвестиции</t>
  </si>
  <si>
    <t>Постъпления от продажба на други дългосрочни капиталови инвестиции</t>
  </si>
  <si>
    <t xml:space="preserve"> Емисия на капитал</t>
  </si>
  <si>
    <t xml:space="preserve">Разпределение на резервите за:               </t>
  </si>
  <si>
    <t xml:space="preserve">Законови резерви </t>
  </si>
  <si>
    <t xml:space="preserve"> - дивиденти от печалба за 2022 година</t>
  </si>
  <si>
    <t xml:space="preserve"> - авансови шестмесечни дивиденти </t>
  </si>
  <si>
    <t xml:space="preserve"> - авансови шестмесечни дивиденти от печалба за 2023 година</t>
  </si>
  <si>
    <t>Инвестиции в асоциирани и съвместни дружества</t>
  </si>
  <si>
    <t>Предоставени възстановими допълнителни дялови вноски на дъщерни дружества</t>
  </si>
  <si>
    <t>Постъпления от емисия на капитал</t>
  </si>
  <si>
    <t>Постъпления от дългосрочни банкови заеми</t>
  </si>
  <si>
    <t>Постъпления / (Изплащане) на краткосрочни банкови заеми (овърдрафт), нетно</t>
  </si>
  <si>
    <t>Получени лихви по депозити</t>
  </si>
  <si>
    <t>ПРЕДВАРИТЕЛЕН ИНДИВИДУАЛЕН ОТЧЕТ ЗА ВСЕОБХВАТНИЯ ДОХОД</t>
  </si>
  <si>
    <t>ПРЕДВАРИТЕЛЕН ИНДИВИДУАЛЕН ОТЧЕТ ЗА ФИНАНСОВОТО СЪСТОЯНИЕ</t>
  </si>
  <si>
    <t xml:space="preserve">ПРЕДВАРИТЕЛЕН  ИНДИВИДУАЛЕН ОТЧЕТ ЗА ПАРИЧНИТЕ ПОТОЦИ </t>
  </si>
  <si>
    <t>ПРЕДВАРИТЕЛЕН ИНДИВИДУАЛЕН ОТЧЕТ ЗА ПРОМЕНИТЕ В СОБСТВЕНИЯ КАПИТАЛ</t>
  </si>
  <si>
    <t>Бисера Лазарова</t>
  </si>
  <si>
    <t>Прокурист:</t>
  </si>
  <si>
    <t>Симеон Донев</t>
  </si>
  <si>
    <t>Ръководител Правен отдел:</t>
  </si>
  <si>
    <t>Александър Йотов</t>
  </si>
  <si>
    <t>Стефан Вачев</t>
  </si>
  <si>
    <t>Банка ДСК АД</t>
  </si>
  <si>
    <t>Юробанк България АД</t>
  </si>
  <si>
    <t>Инг Банк Н.В. - клон София КЧТ</t>
  </si>
  <si>
    <t>Уникредит  Булбанк АД</t>
  </si>
  <si>
    <t>Ситибанк Европа АД, клон България</t>
  </si>
  <si>
    <t>Общинска Банка  АД</t>
  </si>
  <si>
    <t>Бейкър Тили Клиту и Партньори ЕООД</t>
  </si>
  <si>
    <t xml:space="preserve"> ОББ АД</t>
  </si>
  <si>
    <t>Постъпления / (плащания), свързани с други капиталови компоненти (варанти), нетно</t>
  </si>
  <si>
    <t>Приложенията на страници от 5 до 159 са неразделна част от индивидуалния финансов отчет.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</si>
</sst>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97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7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  <font>
      <b/>
      <sz val="10"/>
      <color rgb="FFFF0000"/>
      <name val="Times New Roman Cyr"/>
      <family val="0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29" borderId="1" applyNumberFormat="0" applyAlignment="0" applyProtection="0"/>
    <xf numFmtId="0" fontId="84" fillId="0" borderId="6" applyNumberFormat="0" applyFill="0" applyAlignment="0" applyProtection="0"/>
    <xf numFmtId="0" fontId="85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6" fillId="26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1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171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171" fontId="8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27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" fontId="20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3" fillId="0" borderId="0" xfId="59" applyNumberFormat="1" applyFont="1" applyAlignment="1">
      <alignment horizontal="center" vertical="center" wrapText="1"/>
      <protection/>
    </xf>
    <xf numFmtId="171" fontId="5" fillId="0" borderId="0" xfId="60" applyNumberFormat="1" applyFont="1" applyAlignment="1">
      <alignment horizontal="right"/>
      <protection/>
    </xf>
    <xf numFmtId="171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1" fontId="8" fillId="0" borderId="0" xfId="63" applyNumberFormat="1" applyFont="1" applyAlignment="1">
      <alignment horizontal="right"/>
      <protection/>
    </xf>
    <xf numFmtId="171" fontId="9" fillId="0" borderId="11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4" fillId="0" borderId="0" xfId="67" applyFont="1" applyAlignment="1">
      <alignment horizontal="left" vertical="center"/>
      <protection/>
    </xf>
    <xf numFmtId="0" fontId="10" fillId="0" borderId="0" xfId="63" applyFont="1">
      <alignment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10" fillId="0" borderId="0" xfId="59" applyFont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5" fillId="0" borderId="0" xfId="60" applyFont="1" applyAlignment="1">
      <alignment vertical="top" wrapText="1"/>
      <protection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/>
    </xf>
    <xf numFmtId="171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209" fontId="4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171" fontId="40" fillId="0" borderId="0" xfId="0" applyNumberFormat="1" applyFont="1" applyAlignment="1">
      <alignment horizontal="left" vertical="center"/>
    </xf>
    <xf numFmtId="171" fontId="43" fillId="0" borderId="0" xfId="0" applyNumberFormat="1" applyFont="1" applyAlignment="1">
      <alignment horizontal="center"/>
    </xf>
    <xf numFmtId="171" fontId="38" fillId="0" borderId="0" xfId="0" applyNumberFormat="1" applyFont="1" applyAlignment="1">
      <alignment horizontal="center"/>
    </xf>
    <xf numFmtId="203" fontId="42" fillId="0" borderId="0" xfId="42" applyNumberFormat="1" applyFont="1" applyAlignment="1">
      <alignment/>
    </xf>
    <xf numFmtId="171" fontId="9" fillId="0" borderId="11" xfId="0" applyNumberFormat="1" applyFont="1" applyBorder="1" applyAlignment="1">
      <alignment horizontal="center"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73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171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171" fontId="28" fillId="0" borderId="0" xfId="60" applyNumberFormat="1" applyFont="1" applyAlignment="1">
      <alignment horizontal="center"/>
      <protection/>
    </xf>
    <xf numFmtId="0" fontId="41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3" fillId="0" borderId="0" xfId="0" applyNumberFormat="1" applyFont="1" applyAlignment="1">
      <alignment horizontal="center"/>
    </xf>
    <xf numFmtId="9" fontId="38" fillId="0" borderId="0" xfId="70" applyFont="1" applyAlignment="1">
      <alignment/>
    </xf>
    <xf numFmtId="213" fontId="8" fillId="0" borderId="0" xfId="0" applyNumberFormat="1" applyFont="1" applyAlignment="1">
      <alignment/>
    </xf>
    <xf numFmtId="173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61" applyFont="1" applyAlignment="1">
      <alignment vertical="top"/>
      <protection/>
    </xf>
    <xf numFmtId="0" fontId="8" fillId="0" borderId="0" xfId="61" applyFont="1" applyAlignment="1">
      <alignment vertical="top"/>
      <protection/>
    </xf>
    <xf numFmtId="0" fontId="17" fillId="0" borderId="0" xfId="0" applyFont="1" applyAlignment="1">
      <alignment/>
    </xf>
    <xf numFmtId="0" fontId="44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0" fontId="29" fillId="32" borderId="0" xfId="60" applyFont="1" applyFill="1" applyAlignment="1">
      <alignment vertical="top" wrapText="1"/>
      <protection/>
    </xf>
    <xf numFmtId="171" fontId="25" fillId="0" borderId="0" xfId="61" applyNumberFormat="1" applyFont="1" applyAlignment="1">
      <alignment horizontal="center" vertical="center" wrapText="1"/>
      <protection/>
    </xf>
    <xf numFmtId="171" fontId="25" fillId="0" borderId="0" xfId="61" applyNumberFormat="1" applyFont="1" applyAlignment="1">
      <alignment horizontal="right" vertical="center" wrapText="1"/>
      <protection/>
    </xf>
    <xf numFmtId="0" fontId="45" fillId="0" borderId="0" xfId="0" applyFont="1" applyAlignment="1">
      <alignment/>
    </xf>
    <xf numFmtId="171" fontId="8" fillId="0" borderId="10" xfId="0" applyNumberFormat="1" applyFont="1" applyBorder="1" applyAlignment="1">
      <alignment horizontal="right"/>
    </xf>
    <xf numFmtId="171" fontId="38" fillId="0" borderId="0" xfId="42" applyNumberFormat="1" applyFont="1" applyAlignment="1">
      <alignment/>
    </xf>
    <xf numFmtId="171" fontId="8" fillId="0" borderId="0" xfId="42" applyNumberFormat="1" applyFont="1" applyAlignment="1">
      <alignment/>
    </xf>
    <xf numFmtId="171" fontId="36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6" fillId="0" borderId="0" xfId="59" applyFont="1" applyAlignment="1">
      <alignment vertical="center"/>
      <protection/>
    </xf>
    <xf numFmtId="171" fontId="8" fillId="0" borderId="0" xfId="63" applyNumberFormat="1" applyFont="1" applyAlignment="1">
      <alignment horizontal="center"/>
      <protection/>
    </xf>
    <xf numFmtId="0" fontId="47" fillId="0" borderId="0" xfId="0" applyFont="1" applyAlignment="1">
      <alignment horizontal="left" vertical="center"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203" fontId="48" fillId="0" borderId="0" xfId="0" applyNumberFormat="1" applyFont="1" applyAlignment="1">
      <alignment/>
    </xf>
    <xf numFmtId="0" fontId="46" fillId="0" borderId="0" xfId="61" applyFont="1">
      <alignment/>
      <protection/>
    </xf>
    <xf numFmtId="0" fontId="30" fillId="0" borderId="0" xfId="0" applyFont="1" applyAlignment="1">
      <alignment horizontal="right"/>
    </xf>
    <xf numFmtId="0" fontId="46" fillId="0" borderId="0" xfId="0" applyFont="1" applyAlignment="1">
      <alignment/>
    </xf>
    <xf numFmtId="0" fontId="30" fillId="0" borderId="0" xfId="61" applyFont="1" applyAlignment="1">
      <alignment vertical="center" wrapText="1"/>
      <protection/>
    </xf>
    <xf numFmtId="0" fontId="46" fillId="0" borderId="0" xfId="61" applyFont="1" applyAlignment="1">
      <alignment horizontal="center" vertical="center"/>
      <protection/>
    </xf>
    <xf numFmtId="203" fontId="30" fillId="0" borderId="11" xfId="61" applyNumberFormat="1" applyFont="1" applyBorder="1" applyAlignment="1">
      <alignment vertical="center"/>
      <protection/>
    </xf>
    <xf numFmtId="203" fontId="30" fillId="0" borderId="0" xfId="61" applyNumberFormat="1" applyFont="1" applyAlignment="1">
      <alignment vertical="center"/>
      <protection/>
    </xf>
    <xf numFmtId="0" fontId="46" fillId="0" borderId="0" xfId="61" applyFont="1" applyAlignment="1">
      <alignment vertical="center" wrapText="1"/>
      <protection/>
    </xf>
    <xf numFmtId="203" fontId="46" fillId="0" borderId="0" xfId="61" applyNumberFormat="1" applyFont="1" applyAlignment="1">
      <alignment vertical="center"/>
      <protection/>
    </xf>
    <xf numFmtId="0" fontId="46" fillId="0" borderId="0" xfId="0" applyFont="1" applyAlignment="1">
      <alignment horizontal="right"/>
    </xf>
    <xf numFmtId="203" fontId="30" fillId="0" borderId="13" xfId="61" applyNumberFormat="1" applyFont="1" applyBorder="1" applyAlignment="1">
      <alignment vertical="center"/>
      <protection/>
    </xf>
    <xf numFmtId="203" fontId="46" fillId="0" borderId="0" xfId="0" applyNumberFormat="1" applyFont="1" applyAlignment="1">
      <alignment/>
    </xf>
    <xf numFmtId="173" fontId="46" fillId="0" borderId="0" xfId="42" applyFont="1" applyAlignment="1">
      <alignment horizontal="right"/>
    </xf>
    <xf numFmtId="173" fontId="46" fillId="0" borderId="0" xfId="42" applyFont="1" applyAlignment="1">
      <alignment/>
    </xf>
    <xf numFmtId="203" fontId="48" fillId="0" borderId="0" xfId="42" applyNumberFormat="1" applyFont="1" applyAlignment="1">
      <alignment horizontal="right" vertical="center"/>
    </xf>
    <xf numFmtId="203" fontId="46" fillId="0" borderId="10" xfId="42" applyNumberFormat="1" applyFont="1" applyBorder="1" applyAlignment="1">
      <alignment horizontal="right" vertical="center"/>
    </xf>
    <xf numFmtId="171" fontId="46" fillId="0" borderId="10" xfId="42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171" fontId="48" fillId="0" borderId="0" xfId="0" applyNumberFormat="1" applyFont="1" applyAlignment="1">
      <alignment/>
    </xf>
    <xf numFmtId="0" fontId="46" fillId="0" borderId="0" xfId="61" applyFont="1" applyAlignment="1">
      <alignment vertical="center"/>
      <protection/>
    </xf>
    <xf numFmtId="203" fontId="46" fillId="0" borderId="0" xfId="42" applyNumberFormat="1" applyFont="1" applyAlignment="1">
      <alignment horizontal="right" vertical="center"/>
    </xf>
    <xf numFmtId="0" fontId="48" fillId="0" borderId="0" xfId="61" applyFont="1" applyAlignment="1">
      <alignment vertical="center"/>
      <protection/>
    </xf>
    <xf numFmtId="0" fontId="30" fillId="0" borderId="0" xfId="0" applyFont="1" applyAlignment="1">
      <alignment vertical="top"/>
    </xf>
    <xf numFmtId="0" fontId="30" fillId="0" borderId="0" xfId="61" applyFont="1" applyAlignment="1">
      <alignment vertical="center"/>
      <protection/>
    </xf>
    <xf numFmtId="203" fontId="30" fillId="0" borderId="10" xfId="42" applyNumberFormat="1" applyFont="1" applyBorder="1" applyAlignment="1">
      <alignment horizontal="right" vertical="center"/>
    </xf>
    <xf numFmtId="203" fontId="30" fillId="0" borderId="0" xfId="42" applyNumberFormat="1" applyFont="1" applyAlignment="1">
      <alignment horizontal="right" vertical="center"/>
    </xf>
    <xf numFmtId="203" fontId="51" fillId="0" borderId="0" xfId="42" applyNumberFormat="1" applyFont="1" applyAlignment="1">
      <alignment horizontal="right" vertical="center"/>
    </xf>
    <xf numFmtId="0" fontId="46" fillId="0" borderId="0" xfId="0" applyFont="1" applyAlignment="1">
      <alignment vertical="top"/>
    </xf>
    <xf numFmtId="203" fontId="30" fillId="0" borderId="13" xfId="0" applyNumberFormat="1" applyFont="1" applyBorder="1" applyAlignment="1">
      <alignment horizontal="center"/>
    </xf>
    <xf numFmtId="203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203" fontId="46" fillId="0" borderId="0" xfId="42" applyNumberFormat="1" applyFont="1" applyAlignment="1">
      <alignment horizontal="center"/>
    </xf>
    <xf numFmtId="203" fontId="46" fillId="0" borderId="0" xfId="42" applyNumberFormat="1" applyFont="1" applyAlignment="1">
      <alignment/>
    </xf>
    <xf numFmtId="203" fontId="30" fillId="0" borderId="13" xfId="42" applyNumberFormat="1" applyFont="1" applyBorder="1" applyAlignment="1">
      <alignment horizontal="center"/>
    </xf>
    <xf numFmtId="203" fontId="30" fillId="0" borderId="0" xfId="42" applyNumberFormat="1" applyFont="1" applyAlignment="1">
      <alignment horizontal="center"/>
    </xf>
    <xf numFmtId="203" fontId="30" fillId="0" borderId="0" xfId="42" applyNumberFormat="1" applyFont="1" applyAlignment="1">
      <alignment/>
    </xf>
    <xf numFmtId="0" fontId="50" fillId="0" borderId="0" xfId="0" applyFont="1" applyAlignment="1">
      <alignment/>
    </xf>
    <xf numFmtId="0" fontId="48" fillId="0" borderId="0" xfId="59" applyFont="1" applyAlignment="1">
      <alignment horizontal="right" vertical="center"/>
      <protection/>
    </xf>
    <xf numFmtId="203" fontId="52" fillId="0" borderId="0" xfId="61" applyNumberFormat="1" applyFont="1" applyAlignment="1">
      <alignment vertical="center"/>
      <protection/>
    </xf>
    <xf numFmtId="0" fontId="50" fillId="0" borderId="0" xfId="0" applyFont="1" applyAlignment="1">
      <alignment horizontal="left" vertical="center" wrapText="1"/>
    </xf>
    <xf numFmtId="0" fontId="49" fillId="0" borderId="0" xfId="61" applyFont="1" applyAlignment="1">
      <alignment vertical="top"/>
      <protection/>
    </xf>
    <xf numFmtId="0" fontId="46" fillId="0" borderId="0" xfId="61" applyFont="1" applyAlignment="1">
      <alignment vertical="top"/>
      <protection/>
    </xf>
    <xf numFmtId="0" fontId="50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203" fontId="46" fillId="0" borderId="0" xfId="42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90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47" fillId="0" borderId="14" xfId="0" applyFont="1" applyBorder="1" applyAlignment="1">
      <alignment horizontal="left" vertical="center"/>
    </xf>
    <xf numFmtId="171" fontId="5" fillId="0" borderId="0" xfId="0" applyNumberFormat="1" applyFont="1" applyAlignment="1">
      <alignment horizontal="right" vertical="top" wrapText="1"/>
    </xf>
    <xf numFmtId="171" fontId="53" fillId="0" borderId="0" xfId="61" applyNumberFormat="1" applyFont="1" applyAlignment="1">
      <alignment horizontal="right" vertical="center" wrapText="1"/>
      <protection/>
    </xf>
    <xf numFmtId="0" fontId="48" fillId="0" borderId="0" xfId="0" applyFont="1" applyAlignment="1">
      <alignment vertical="top"/>
    </xf>
    <xf numFmtId="0" fontId="46" fillId="0" borderId="0" xfId="61" applyFont="1" applyAlignment="1" quotePrefix="1">
      <alignment vertical="center" wrapText="1"/>
      <protection/>
    </xf>
    <xf numFmtId="0" fontId="48" fillId="0" borderId="0" xfId="62" applyFont="1" applyAlignment="1">
      <alignment vertical="center" wrapText="1"/>
      <protection/>
    </xf>
    <xf numFmtId="0" fontId="54" fillId="0" borderId="0" xfId="59" applyFont="1" applyAlignment="1">
      <alignment horizontal="right" vertical="center"/>
      <protection/>
    </xf>
    <xf numFmtId="0" fontId="54" fillId="0" borderId="0" xfId="59" applyFont="1" applyAlignment="1">
      <alignment horizontal="left" vertical="center"/>
      <protection/>
    </xf>
    <xf numFmtId="0" fontId="54" fillId="0" borderId="0" xfId="59" applyFont="1" applyAlignment="1">
      <alignment vertical="center"/>
      <protection/>
    </xf>
    <xf numFmtId="0" fontId="44" fillId="0" borderId="14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209" fontId="11" fillId="33" borderId="11" xfId="64" applyNumberFormat="1" applyFont="1" applyFill="1" applyBorder="1" applyAlignment="1">
      <alignment vertical="center"/>
      <protection/>
    </xf>
    <xf numFmtId="0" fontId="30" fillId="33" borderId="0" xfId="0" applyFont="1" applyFill="1" applyAlignment="1">
      <alignment horizontal="right"/>
    </xf>
    <xf numFmtId="0" fontId="49" fillId="33" borderId="0" xfId="0" applyFont="1" applyFill="1" applyAlignment="1">
      <alignment horizontal="right"/>
    </xf>
    <xf numFmtId="0" fontId="30" fillId="33" borderId="10" xfId="0" applyFont="1" applyFill="1" applyBorder="1" applyAlignment="1">
      <alignment horizontal="right"/>
    </xf>
    <xf numFmtId="203" fontId="30" fillId="33" borderId="11" xfId="61" applyNumberFormat="1" applyFont="1" applyFill="1" applyBorder="1" applyAlignment="1">
      <alignment vertical="center"/>
      <protection/>
    </xf>
    <xf numFmtId="203" fontId="30" fillId="33" borderId="0" xfId="61" applyNumberFormat="1" applyFont="1" applyFill="1" applyAlignment="1">
      <alignment vertical="center"/>
      <protection/>
    </xf>
    <xf numFmtId="203" fontId="46" fillId="33" borderId="0" xfId="61" applyNumberFormat="1" applyFont="1" applyFill="1" applyAlignment="1">
      <alignment vertical="center"/>
      <protection/>
    </xf>
    <xf numFmtId="203" fontId="30" fillId="33" borderId="13" xfId="61" applyNumberFormat="1" applyFont="1" applyFill="1" applyBorder="1" applyAlignment="1">
      <alignment vertical="center"/>
      <protection/>
    </xf>
    <xf numFmtId="0" fontId="29" fillId="33" borderId="0" xfId="60" applyFont="1" applyFill="1" applyAlignment="1">
      <alignment vertical="top" wrapText="1"/>
      <protection/>
    </xf>
    <xf numFmtId="0" fontId="28" fillId="33" borderId="0" xfId="60" applyFont="1" applyFill="1" applyAlignment="1">
      <alignment horizontal="center"/>
      <protection/>
    </xf>
    <xf numFmtId="171" fontId="8" fillId="33" borderId="0" xfId="63" applyNumberFormat="1" applyFont="1" applyFill="1" applyAlignment="1">
      <alignment horizontal="right"/>
      <protection/>
    </xf>
    <xf numFmtId="0" fontId="8" fillId="33" borderId="0" xfId="60" applyFont="1" applyFill="1">
      <alignment/>
      <protection/>
    </xf>
    <xf numFmtId="0" fontId="5" fillId="33" borderId="0" xfId="60" applyFont="1" applyFill="1">
      <alignment/>
      <protection/>
    </xf>
    <xf numFmtId="0" fontId="16" fillId="33" borderId="0" xfId="60" applyFont="1" applyFill="1">
      <alignment/>
      <protection/>
    </xf>
    <xf numFmtId="171" fontId="9" fillId="33" borderId="11" xfId="63" applyNumberFormat="1" applyFont="1" applyFill="1" applyBorder="1" applyAlignment="1">
      <alignment horizontal="right"/>
      <protection/>
    </xf>
    <xf numFmtId="0" fontId="16" fillId="33" borderId="0" xfId="60" applyFont="1" applyFill="1" applyAlignment="1">
      <alignment horizontal="left" wrapText="1"/>
      <protection/>
    </xf>
    <xf numFmtId="171" fontId="9" fillId="33" borderId="10" xfId="63" applyNumberFormat="1" applyFont="1" applyFill="1" applyBorder="1" applyAlignment="1">
      <alignment horizontal="right"/>
      <protection/>
    </xf>
    <xf numFmtId="0" fontId="5" fillId="33" borderId="0" xfId="60" applyFont="1" applyFill="1">
      <alignment/>
      <protection/>
    </xf>
    <xf numFmtId="171" fontId="5" fillId="33" borderId="0" xfId="60" applyNumberFormat="1" applyFont="1" applyFill="1" applyAlignment="1">
      <alignment horizontal="right"/>
      <protection/>
    </xf>
    <xf numFmtId="49" fontId="5" fillId="33" borderId="0" xfId="60" applyNumberFormat="1" applyFont="1" applyFill="1" applyAlignment="1">
      <alignment horizontal="right"/>
      <protection/>
    </xf>
    <xf numFmtId="0" fontId="16" fillId="33" borderId="0" xfId="60" applyFont="1" applyFill="1">
      <alignment/>
      <protection/>
    </xf>
    <xf numFmtId="171" fontId="9" fillId="33" borderId="13" xfId="63" applyNumberFormat="1" applyFont="1" applyFill="1" applyBorder="1" applyAlignment="1">
      <alignment horizontal="right"/>
      <protection/>
    </xf>
    <xf numFmtId="171" fontId="8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171" fontId="8" fillId="0" borderId="0" xfId="0" applyNumberFormat="1" applyFont="1" applyAlignment="1">
      <alignment horizontal="center"/>
    </xf>
    <xf numFmtId="0" fontId="5" fillId="0" borderId="0" xfId="60" applyFont="1">
      <alignment/>
      <protection/>
    </xf>
    <xf numFmtId="171" fontId="48" fillId="0" borderId="0" xfId="44" applyNumberFormat="1" applyFont="1" applyAlignment="1">
      <alignment horizontal="right"/>
    </xf>
    <xf numFmtId="173" fontId="46" fillId="0" borderId="10" xfId="42" applyFont="1" applyBorder="1" applyAlignment="1">
      <alignment horizontal="right"/>
    </xf>
    <xf numFmtId="203" fontId="30" fillId="0" borderId="10" xfId="61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right"/>
    </xf>
    <xf numFmtId="173" fontId="46" fillId="0" borderId="10" xfId="42" applyFont="1" applyBorder="1" applyAlignment="1">
      <alignment/>
    </xf>
    <xf numFmtId="173" fontId="48" fillId="0" borderId="0" xfId="42" applyFont="1" applyAlignment="1">
      <alignment/>
    </xf>
    <xf numFmtId="173" fontId="91" fillId="0" borderId="0" xfId="42" applyFont="1" applyAlignment="1">
      <alignment horizontal="center" wrapText="1"/>
    </xf>
    <xf numFmtId="0" fontId="9" fillId="0" borderId="0" xfId="59" applyFont="1" applyBorder="1" applyAlignment="1">
      <alignment horizontal="left" vertical="center"/>
      <protection/>
    </xf>
    <xf numFmtId="0" fontId="30" fillId="33" borderId="0" xfId="0" applyFont="1" applyFill="1" applyBorder="1" applyAlignment="1">
      <alignment horizontal="right"/>
    </xf>
    <xf numFmtId="203" fontId="30" fillId="33" borderId="0" xfId="61" applyNumberFormat="1" applyFont="1" applyFill="1" applyBorder="1" applyAlignment="1">
      <alignment vertical="center"/>
      <protection/>
    </xf>
    <xf numFmtId="203" fontId="46" fillId="0" borderId="0" xfId="42" applyNumberFormat="1" applyFont="1" applyBorder="1" applyAlignment="1">
      <alignment horizontal="right" vertical="center"/>
    </xf>
    <xf numFmtId="203" fontId="30" fillId="0" borderId="0" xfId="42" applyNumberFormat="1" applyFont="1" applyBorder="1" applyAlignment="1">
      <alignment horizontal="right" vertical="center"/>
    </xf>
    <xf numFmtId="203" fontId="30" fillId="0" borderId="0" xfId="0" applyNumberFormat="1" applyFont="1" applyBorder="1" applyAlignment="1">
      <alignment horizontal="center"/>
    </xf>
    <xf numFmtId="203" fontId="30" fillId="0" borderId="0" xfId="42" applyNumberFormat="1" applyFont="1" applyBorder="1" applyAlignment="1">
      <alignment horizontal="center"/>
    </xf>
    <xf numFmtId="171" fontId="16" fillId="0" borderId="0" xfId="0" applyNumberFormat="1" applyFont="1" applyAlignment="1">
      <alignment horizontal="right" vertical="top" wrapText="1"/>
    </xf>
    <xf numFmtId="203" fontId="92" fillId="0" borderId="0" xfId="42" applyNumberFormat="1" applyFont="1" applyAlignment="1">
      <alignment horizontal="right" vertical="center"/>
    </xf>
    <xf numFmtId="173" fontId="93" fillId="0" borderId="0" xfId="42" applyFont="1" applyAlignment="1">
      <alignment horizontal="right"/>
    </xf>
    <xf numFmtId="203" fontId="93" fillId="0" borderId="0" xfId="42" applyNumberFormat="1" applyFont="1" applyAlignment="1">
      <alignment horizontal="right" vertical="center"/>
    </xf>
    <xf numFmtId="203" fontId="94" fillId="0" borderId="0" xfId="42" applyNumberFormat="1" applyFont="1" applyAlignment="1">
      <alignment horizontal="right" vertical="center"/>
    </xf>
    <xf numFmtId="171" fontId="46" fillId="0" borderId="10" xfId="44" applyNumberFormat="1" applyFont="1" applyBorder="1" applyAlignment="1">
      <alignment horizontal="right"/>
    </xf>
    <xf numFmtId="171" fontId="48" fillId="0" borderId="10" xfId="0" applyNumberFormat="1" applyFont="1" applyBorder="1" applyAlignment="1">
      <alignment/>
    </xf>
    <xf numFmtId="171" fontId="48" fillId="0" borderId="0" xfId="44" applyNumberFormat="1" applyFont="1" applyAlignment="1">
      <alignment horizontal="right"/>
    </xf>
    <xf numFmtId="203" fontId="48" fillId="0" borderId="0" xfId="42" applyNumberFormat="1" applyFont="1" applyBorder="1" applyAlignment="1">
      <alignment horizontal="right" vertical="center"/>
    </xf>
    <xf numFmtId="203" fontId="46" fillId="0" borderId="0" xfId="42" applyNumberFormat="1" applyFont="1" applyFill="1" applyAlignment="1">
      <alignment horizontal="center"/>
    </xf>
    <xf numFmtId="0" fontId="46" fillId="0" borderId="0" xfId="0" applyFont="1" applyBorder="1" applyAlignment="1">
      <alignment horizontal="center"/>
    </xf>
    <xf numFmtId="171" fontId="46" fillId="0" borderId="0" xfId="42" applyNumberFormat="1" applyFont="1" applyBorder="1" applyAlignment="1">
      <alignment horizontal="right"/>
    </xf>
    <xf numFmtId="0" fontId="93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73" fontId="46" fillId="0" borderId="0" xfId="42" applyFont="1" applyBorder="1" applyAlignment="1">
      <alignment horizontal="right"/>
    </xf>
    <xf numFmtId="0" fontId="92" fillId="0" borderId="0" xfId="0" applyFont="1" applyBorder="1" applyAlignment="1">
      <alignment horizontal="center"/>
    </xf>
    <xf numFmtId="173" fontId="46" fillId="0" borderId="0" xfId="42" applyFont="1" applyBorder="1" applyAlignment="1">
      <alignment/>
    </xf>
    <xf numFmtId="0" fontId="48" fillId="0" borderId="0" xfId="0" applyFont="1" applyBorder="1" applyAlignment="1">
      <alignment/>
    </xf>
    <xf numFmtId="171" fontId="46" fillId="0" borderId="0" xfId="0" applyNumberFormat="1" applyFont="1" applyBorder="1" applyAlignment="1">
      <alignment/>
    </xf>
    <xf numFmtId="203" fontId="46" fillId="0" borderId="0" xfId="42" applyNumberFormat="1" applyFont="1" applyBorder="1" applyAlignment="1">
      <alignment horizontal="right" vertical="center"/>
    </xf>
    <xf numFmtId="203" fontId="48" fillId="0" borderId="10" xfId="42" applyNumberFormat="1" applyFont="1" applyBorder="1" applyAlignment="1">
      <alignment horizontal="right" vertical="center"/>
    </xf>
    <xf numFmtId="203" fontId="48" fillId="0" borderId="0" xfId="42" applyNumberFormat="1" applyFont="1" applyBorder="1" applyAlignment="1">
      <alignment horizontal="right" vertical="center"/>
    </xf>
    <xf numFmtId="203" fontId="46" fillId="0" borderId="0" xfId="61" applyNumberFormat="1" applyFont="1" applyFill="1" applyAlignment="1">
      <alignment vertical="center"/>
      <protection/>
    </xf>
    <xf numFmtId="203" fontId="46" fillId="0" borderId="0" xfId="42" applyNumberFormat="1" applyFont="1" applyFill="1" applyAlignment="1">
      <alignment horizontal="right" vertical="center"/>
    </xf>
    <xf numFmtId="0" fontId="46" fillId="0" borderId="0" xfId="61" applyFont="1" applyAlignment="1">
      <alignment vertical="center" wrapText="1"/>
      <protection/>
    </xf>
    <xf numFmtId="0" fontId="93" fillId="0" borderId="0" xfId="61" applyFont="1" applyAlignment="1">
      <alignment horizontal="center" vertical="center"/>
      <protection/>
    </xf>
    <xf numFmtId="0" fontId="93" fillId="0" borderId="0" xfId="62" applyFont="1" applyAlignment="1">
      <alignment horizontal="center" vertical="center" wrapText="1"/>
      <protection/>
    </xf>
    <xf numFmtId="206" fontId="9" fillId="0" borderId="0" xfId="0" applyNumberFormat="1" applyFont="1" applyFill="1" applyAlignment="1">
      <alignment horizontal="right"/>
    </xf>
    <xf numFmtId="0" fontId="46" fillId="0" borderId="0" xfId="62" applyFont="1" applyAlignment="1">
      <alignment horizontal="left" vertical="center" wrapText="1"/>
      <protection/>
    </xf>
    <xf numFmtId="3" fontId="46" fillId="0" borderId="0" xfId="0" applyNumberFormat="1" applyFont="1" applyAlignment="1">
      <alignment horizontal="right"/>
    </xf>
    <xf numFmtId="203" fontId="46" fillId="0" borderId="0" xfId="42" applyNumberFormat="1" applyFont="1" applyAlignment="1">
      <alignment horizontal="right" vertical="center"/>
    </xf>
    <xf numFmtId="203" fontId="46" fillId="0" borderId="10" xfId="44" applyNumberFormat="1" applyFont="1" applyBorder="1" applyAlignment="1">
      <alignment horizontal="right" vertical="center"/>
    </xf>
    <xf numFmtId="203" fontId="46" fillId="0" borderId="0" xfId="44" applyNumberFormat="1" applyFont="1" applyAlignment="1">
      <alignment horizontal="right" vertical="center"/>
    </xf>
    <xf numFmtId="203" fontId="48" fillId="0" borderId="0" xfId="44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/>
    </xf>
    <xf numFmtId="203" fontId="49" fillId="0" borderId="0" xfId="61" applyNumberFormat="1" applyFont="1" applyAlignment="1">
      <alignment vertical="top"/>
      <protection/>
    </xf>
    <xf numFmtId="203" fontId="46" fillId="0" borderId="0" xfId="61" applyNumberFormat="1" applyFont="1" applyAlignment="1">
      <alignment vertical="top"/>
      <protection/>
    </xf>
    <xf numFmtId="171" fontId="5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/>
      <protection/>
    </xf>
    <xf numFmtId="209" fontId="22" fillId="0" borderId="0" xfId="0" applyNumberFormat="1" applyFont="1" applyAlignment="1">
      <alignment horizontal="center" wrapText="1"/>
    </xf>
    <xf numFmtId="0" fontId="95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171" fontId="16" fillId="0" borderId="0" xfId="0" applyNumberFormat="1" applyFont="1" applyAlignment="1">
      <alignment horizontal="right" vertical="top" wrapText="1"/>
    </xf>
    <xf numFmtId="171" fontId="16" fillId="0" borderId="0" xfId="0" applyNumberFormat="1" applyFont="1" applyAlignment="1">
      <alignment horizontal="right" vertical="top" wrapText="1"/>
    </xf>
    <xf numFmtId="171" fontId="5" fillId="0" borderId="0" xfId="0" applyNumberFormat="1" applyFont="1" applyAlignment="1">
      <alignment horizontal="right" vertical="top" wrapText="1"/>
    </xf>
    <xf numFmtId="0" fontId="9" fillId="0" borderId="10" xfId="59" applyFont="1" applyBorder="1" applyAlignment="1">
      <alignment horizontal="left" vertical="center"/>
      <protection/>
    </xf>
    <xf numFmtId="0" fontId="0" fillId="0" borderId="10" xfId="66" applyFont="1" applyBorder="1" applyAlignment="1">
      <alignment horizontal="left" vertical="center"/>
      <protection/>
    </xf>
    <xf numFmtId="0" fontId="9" fillId="0" borderId="0" xfId="59" applyFont="1" applyAlignment="1">
      <alignment horizontal="left" vertical="center"/>
      <protection/>
    </xf>
    <xf numFmtId="0" fontId="0" fillId="0" borderId="0" xfId="66" applyAlignment="1">
      <alignment horizontal="left" vertical="center"/>
      <protection/>
    </xf>
    <xf numFmtId="15" fontId="33" fillId="0" borderId="0" xfId="59" applyNumberFormat="1" applyFont="1" applyAlignment="1">
      <alignment horizontal="right" vertical="center" wrapText="1"/>
      <protection/>
    </xf>
    <xf numFmtId="0" fontId="50" fillId="0" borderId="0" xfId="62" applyFont="1" applyAlignment="1">
      <alignment horizontal="left" vertical="center" wrapText="1"/>
      <protection/>
    </xf>
    <xf numFmtId="203" fontId="30" fillId="0" borderId="0" xfId="44" applyNumberFormat="1" applyFont="1" applyAlignment="1">
      <alignment horizontal="right" vertical="top" wrapText="1"/>
    </xf>
    <xf numFmtId="203" fontId="30" fillId="0" borderId="0" xfId="44" applyNumberFormat="1" applyFont="1" applyAlignment="1">
      <alignment horizontal="right" vertical="top"/>
    </xf>
    <xf numFmtId="0" fontId="49" fillId="0" borderId="0" xfId="62" applyFont="1" applyAlignment="1">
      <alignment horizontal="left" vertical="center" wrapText="1"/>
      <protection/>
    </xf>
    <xf numFmtId="0" fontId="30" fillId="0" borderId="0" xfId="61" applyFont="1" applyAlignment="1">
      <alignment horizontal="right" vertical="top" wrapText="1"/>
      <protection/>
    </xf>
    <xf numFmtId="0" fontId="46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1.12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3 a "/>
      <sheetName val=" РДИ ЗА ОСН. М-ЛИ"/>
      <sheetName val="НЕПРОИЗВ. М-ЛИ"/>
      <sheetName val="11-12"/>
      <sheetName val="13"/>
      <sheetName val="13 а"/>
      <sheetName val="14"/>
      <sheetName val="15"/>
      <sheetName val="15 а"/>
      <sheetName val="15 b "/>
      <sheetName val="15 c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a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a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а"/>
      <sheetName val="26 аа"/>
      <sheetName val="26 b "/>
      <sheetName val="27"/>
      <sheetName val="28"/>
      <sheetName val="28 a"/>
      <sheetName val="28 b"/>
      <sheetName val="28 c"/>
      <sheetName val="28 d "/>
      <sheetName val="28 е"/>
      <sheetName val="29"/>
      <sheetName val="29 а"/>
      <sheetName val="30"/>
      <sheetName val=" 30 a"/>
      <sheetName val="31"/>
      <sheetName val="32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.1"/>
      <sheetName val="43"/>
      <sheetName val="43 - ОБОБЩЕНА"/>
      <sheetName val="43.1 - кредитен риск"/>
      <sheetName val="43.2-кр. риск-равнение"/>
      <sheetName val="43.2-кред.риск - нотка"/>
      <sheetName val="43.3-кредитен риск"/>
      <sheetName val="43.4-кредитен риск"/>
      <sheetName val="43 -валутен риск"/>
      <sheetName val="43-валутна чувст."/>
      <sheetName val="43 - матуритет"/>
      <sheetName val="43 - лихвен анализ  "/>
      <sheetName val="43-лихвена чувст."/>
      <sheetName val="43 - капиталов риск"/>
      <sheetName val="44- сегменти"/>
      <sheetName val="45 - свързани лица - по МСС"/>
      <sheetName val="45-сделки свързани лица по МСС"/>
      <sheetName val="45.1-свързани лица по ДОПК"/>
    </sheetNames>
    <sheetDataSet>
      <sheetData sheetId="55">
        <row r="10">
          <cell r="D10">
            <v>0.36624573526819515</v>
          </cell>
          <cell r="F10">
            <v>0.3010893333228967</v>
          </cell>
        </row>
        <row r="24">
          <cell r="D24">
            <v>0.34143016649623875</v>
          </cell>
          <cell r="F24">
            <v>0.29285255399473464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110" zoomScaleNormal="110" zoomScalePageLayoutView="0" workbookViewId="0" topLeftCell="A28">
      <selection activeCell="D35" sqref="D35"/>
    </sheetView>
  </sheetViews>
  <sheetFormatPr defaultColWidth="0" defaultRowHeight="12.75" customHeight="1" zeroHeight="1"/>
  <cols>
    <col min="1" max="2" width="9.28125" style="27" customWidth="1"/>
    <col min="3" max="3" width="15.710937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0</v>
      </c>
      <c r="B1" s="26"/>
      <c r="C1" s="26"/>
      <c r="D1" s="31" t="s">
        <v>34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18</v>
      </c>
      <c r="D5" s="16" t="s">
        <v>51</v>
      </c>
      <c r="E5" s="57"/>
      <c r="F5" s="29"/>
      <c r="G5" s="29"/>
      <c r="H5" s="29"/>
      <c r="I5" s="29"/>
    </row>
    <row r="6" spans="1:9" ht="17.25" customHeight="1">
      <c r="A6" s="28"/>
      <c r="D6" s="16" t="s">
        <v>56</v>
      </c>
      <c r="E6" s="57"/>
      <c r="F6" s="29"/>
      <c r="G6" s="29"/>
      <c r="H6" s="29"/>
      <c r="I6" s="29"/>
    </row>
    <row r="7" spans="1:9" ht="18.75">
      <c r="A7" s="28"/>
      <c r="D7" s="16" t="s">
        <v>94</v>
      </c>
      <c r="E7" s="57"/>
      <c r="F7" s="29"/>
      <c r="G7" s="29"/>
      <c r="H7" s="29"/>
      <c r="I7" s="29"/>
    </row>
    <row r="8" spans="1:9" ht="18.75">
      <c r="A8" s="28"/>
      <c r="D8" s="16" t="s">
        <v>203</v>
      </c>
      <c r="E8" s="57"/>
      <c r="F8" s="29"/>
      <c r="G8" s="29"/>
      <c r="H8" s="29"/>
      <c r="I8" s="29"/>
    </row>
    <row r="9" spans="1:9" ht="16.5">
      <c r="A9" s="30"/>
      <c r="D9" s="16" t="s">
        <v>128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16</v>
      </c>
      <c r="D12" s="16" t="s">
        <v>51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8.75">
      <c r="A15" s="28" t="s">
        <v>204</v>
      </c>
      <c r="D15" s="16" t="s">
        <v>205</v>
      </c>
      <c r="E15" s="54"/>
      <c r="F15" s="54"/>
      <c r="G15" s="57"/>
      <c r="H15" s="29"/>
      <c r="I15" s="29"/>
    </row>
    <row r="16" spans="1:9" ht="18.75">
      <c r="A16" s="28"/>
      <c r="D16" s="16"/>
      <c r="E16" s="54"/>
      <c r="F16" s="54"/>
      <c r="G16" s="57"/>
      <c r="H16" s="29"/>
      <c r="I16" s="29"/>
    </row>
    <row r="17" spans="4:9" ht="16.5">
      <c r="D17" s="16"/>
      <c r="E17" s="54"/>
      <c r="F17" s="54"/>
      <c r="G17" s="57"/>
      <c r="H17" s="29"/>
      <c r="I17" s="29"/>
    </row>
    <row r="18" spans="1:9" ht="18.75">
      <c r="A18" s="28" t="s">
        <v>80</v>
      </c>
      <c r="D18" s="16" t="s">
        <v>79</v>
      </c>
      <c r="E18" s="54"/>
      <c r="F18" s="54"/>
      <c r="G18" s="57"/>
      <c r="H18" s="29"/>
      <c r="I18" s="29"/>
    </row>
    <row r="19" spans="1:9" ht="18.75">
      <c r="A19" s="28"/>
      <c r="D19" s="16"/>
      <c r="E19" s="54"/>
      <c r="F19" s="54"/>
      <c r="G19" s="57"/>
      <c r="H19" s="29"/>
      <c r="I19" s="29"/>
    </row>
    <row r="20" spans="1:9" ht="18.75">
      <c r="A20" s="28"/>
      <c r="D20" s="16"/>
      <c r="E20" s="54"/>
      <c r="F20" s="54"/>
      <c r="G20" s="57"/>
      <c r="H20" s="29"/>
      <c r="I20" s="29"/>
    </row>
    <row r="21" spans="1:9" ht="18.75">
      <c r="A21" s="28" t="s">
        <v>32</v>
      </c>
      <c r="B21" s="28"/>
      <c r="C21" s="28"/>
      <c r="D21" s="16" t="s">
        <v>50</v>
      </c>
      <c r="E21" s="54"/>
      <c r="F21" s="54"/>
      <c r="G21" s="57"/>
      <c r="H21" s="29"/>
      <c r="I21" s="29"/>
    </row>
    <row r="22" spans="1:9" ht="18.75">
      <c r="A22" s="28"/>
      <c r="B22" s="28"/>
      <c r="C22" s="28"/>
      <c r="D22" s="16"/>
      <c r="E22" s="54"/>
      <c r="F22" s="54"/>
      <c r="G22" s="57"/>
      <c r="H22" s="29"/>
      <c r="I22" s="29"/>
    </row>
    <row r="23" spans="1:9" ht="18.75">
      <c r="A23" s="28"/>
      <c r="B23" s="28"/>
      <c r="C23" s="28"/>
      <c r="D23" s="16"/>
      <c r="E23" s="54"/>
      <c r="F23" s="54"/>
      <c r="G23" s="57"/>
      <c r="H23" s="29"/>
      <c r="I23" s="28"/>
    </row>
    <row r="24" spans="1:8" ht="18.75">
      <c r="A24" s="28" t="s">
        <v>206</v>
      </c>
      <c r="B24" s="28"/>
      <c r="C24" s="28"/>
      <c r="D24" s="16" t="s">
        <v>207</v>
      </c>
      <c r="E24" s="54"/>
      <c r="F24" s="54"/>
      <c r="G24" s="57"/>
      <c r="H24" s="29"/>
    </row>
    <row r="25" spans="1:8" ht="18.75">
      <c r="A25" s="28"/>
      <c r="B25" s="28"/>
      <c r="C25" s="28"/>
      <c r="D25" s="16"/>
      <c r="E25" s="54"/>
      <c r="F25" s="54"/>
      <c r="G25" s="57"/>
      <c r="H25" s="29"/>
    </row>
    <row r="26" spans="1:8" ht="18.75">
      <c r="A26" s="28"/>
      <c r="D26" s="16"/>
      <c r="E26" s="54"/>
      <c r="F26" s="54"/>
      <c r="G26" s="55"/>
      <c r="H26" s="28"/>
    </row>
    <row r="27" spans="1:7" ht="18.75">
      <c r="A27" s="28" t="s">
        <v>1</v>
      </c>
      <c r="D27" s="16" t="s">
        <v>48</v>
      </c>
      <c r="E27" s="54"/>
      <c r="F27" s="54"/>
      <c r="G27" s="55"/>
    </row>
    <row r="28" spans="1:7" ht="18.75">
      <c r="A28" s="28"/>
      <c r="D28" s="16" t="s">
        <v>49</v>
      </c>
      <c r="E28" s="54"/>
      <c r="F28" s="54"/>
      <c r="G28" s="55"/>
    </row>
    <row r="29" spans="1:7" ht="18.75">
      <c r="A29" s="28"/>
      <c r="D29" s="29"/>
      <c r="E29" s="57"/>
      <c r="F29" s="57"/>
      <c r="G29" s="55"/>
    </row>
    <row r="30" spans="1:7" ht="18.75">
      <c r="A30" s="28"/>
      <c r="D30" s="16"/>
      <c r="E30" s="55"/>
      <c r="F30" s="55"/>
      <c r="G30" s="55"/>
    </row>
    <row r="31" spans="1:7" ht="18.75">
      <c r="A31" s="28" t="s">
        <v>96</v>
      </c>
      <c r="C31" s="62"/>
      <c r="D31" s="16" t="s">
        <v>66</v>
      </c>
      <c r="E31" s="54"/>
      <c r="F31" s="55"/>
      <c r="G31" s="55"/>
    </row>
    <row r="32" spans="1:7" ht="18.75">
      <c r="A32" s="28"/>
      <c r="C32" s="62"/>
      <c r="D32" s="16" t="s">
        <v>208</v>
      </c>
      <c r="E32" s="54"/>
      <c r="F32" s="55"/>
      <c r="G32" s="58"/>
    </row>
    <row r="33" spans="1:9" ht="18.75">
      <c r="A33" s="28"/>
      <c r="C33" s="62"/>
      <c r="D33" s="16"/>
      <c r="E33" s="54"/>
      <c r="F33" s="55"/>
      <c r="G33" s="58"/>
      <c r="I33" s="28"/>
    </row>
    <row r="34" spans="1:8" ht="18.75">
      <c r="A34" s="28" t="s">
        <v>2</v>
      </c>
      <c r="D34" s="16" t="s">
        <v>216</v>
      </c>
      <c r="E34" s="54"/>
      <c r="F34" s="54"/>
      <c r="G34" s="54"/>
      <c r="H34" s="28"/>
    </row>
    <row r="35" spans="1:8" ht="18.75">
      <c r="A35" s="28"/>
      <c r="D35" s="16" t="s">
        <v>209</v>
      </c>
      <c r="E35" s="54"/>
      <c r="F35" s="54"/>
      <c r="G35" s="54"/>
      <c r="H35" s="28"/>
    </row>
    <row r="36" spans="1:7" ht="18.75">
      <c r="A36" s="28"/>
      <c r="D36" s="16" t="s">
        <v>210</v>
      </c>
      <c r="E36" s="54"/>
      <c r="F36" s="54"/>
      <c r="G36" s="54"/>
    </row>
    <row r="37" spans="1:7" ht="18.75">
      <c r="A37" s="28"/>
      <c r="D37" s="16" t="s">
        <v>211</v>
      </c>
      <c r="E37" s="54"/>
      <c r="F37" s="54"/>
      <c r="G37" s="54"/>
    </row>
    <row r="38" spans="1:7" ht="18.75">
      <c r="A38" s="28"/>
      <c r="D38" s="16" t="s">
        <v>212</v>
      </c>
      <c r="E38" s="54"/>
      <c r="F38" s="54"/>
      <c r="G38" s="54"/>
    </row>
    <row r="39" spans="1:7" ht="18.75">
      <c r="A39" s="28"/>
      <c r="D39" s="16" t="s">
        <v>213</v>
      </c>
      <c r="E39" s="54"/>
      <c r="F39" s="54"/>
      <c r="G39" s="54"/>
    </row>
    <row r="40" spans="1:7" ht="18.75">
      <c r="A40" s="28"/>
      <c r="D40" s="16" t="s">
        <v>214</v>
      </c>
      <c r="E40" s="54"/>
      <c r="F40" s="54"/>
      <c r="G40" s="54"/>
    </row>
    <row r="41" spans="1:7" ht="18.75">
      <c r="A41" s="28"/>
      <c r="D41" s="16"/>
      <c r="E41" s="58"/>
      <c r="F41" s="55"/>
      <c r="G41" s="58"/>
    </row>
    <row r="42" spans="1:7" ht="18.75">
      <c r="A42" s="28" t="s">
        <v>19</v>
      </c>
      <c r="D42" s="29" t="s">
        <v>215</v>
      </c>
      <c r="E42" s="158"/>
      <c r="F42" s="58"/>
      <c r="G42" s="58"/>
    </row>
    <row r="43" spans="1:7" ht="18.75">
      <c r="A43" s="28"/>
      <c r="D43" s="16"/>
      <c r="E43" s="58"/>
      <c r="F43" s="55"/>
      <c r="G43" s="58"/>
    </row>
    <row r="44" spans="1:7" ht="18.75">
      <c r="A44" s="28"/>
      <c r="E44" s="58"/>
      <c r="F44" s="55"/>
      <c r="G44" s="58"/>
    </row>
    <row r="45" spans="1:6" ht="18.75">
      <c r="A45" s="28"/>
      <c r="F45" s="28"/>
    </row>
    <row r="46" spans="1:6" ht="18.75">
      <c r="A46" s="28"/>
      <c r="F46" s="28"/>
    </row>
    <row r="47" spans="1:6" ht="18.75">
      <c r="A47" s="28"/>
      <c r="F47" s="28"/>
    </row>
    <row r="48" spans="1:6" ht="18.75">
      <c r="A48" s="28"/>
      <c r="F48" s="28"/>
    </row>
    <row r="49" spans="1:6" ht="18.75">
      <c r="A49" s="28"/>
      <c r="F49" s="28"/>
    </row>
    <row r="50" spans="1:6" ht="18.75">
      <c r="A50" s="28"/>
      <c r="F50" s="28"/>
    </row>
    <row r="51" spans="1:6" ht="18.75">
      <c r="A51" s="28"/>
      <c r="F51" s="28"/>
    </row>
    <row r="52" ht="12.75"/>
    <row r="53" ht="12.75"/>
    <row r="54" ht="12.75"/>
    <row r="55" ht="12.75"/>
    <row r="56" ht="12.75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zoomScalePageLayoutView="0" workbookViewId="0" topLeftCell="A28">
      <selection activeCell="B42" sqref="B42:E43"/>
    </sheetView>
  </sheetViews>
  <sheetFormatPr defaultColWidth="9.140625" defaultRowHeight="12.75"/>
  <cols>
    <col min="1" max="1" width="62.421875" style="14" customWidth="1"/>
    <col min="2" max="2" width="10.8515625" style="37" customWidth="1"/>
    <col min="3" max="3" width="11.8515625" style="37" customWidth="1"/>
    <col min="4" max="4" width="1.8515625" style="37" customWidth="1"/>
    <col min="5" max="5" width="12.7109375" style="37" customWidth="1"/>
    <col min="6" max="16384" width="9.140625" style="14" customWidth="1"/>
  </cols>
  <sheetData>
    <row r="1" spans="1:5" ht="15">
      <c r="A1" s="320" t="str">
        <f>'Cover '!D1</f>
        <v>СОФАРМА АД</v>
      </c>
      <c r="B1" s="321"/>
      <c r="C1" s="321"/>
      <c r="D1" s="321"/>
      <c r="E1" s="321"/>
    </row>
    <row r="2" spans="1:5" s="40" customFormat="1" ht="15">
      <c r="A2" s="322" t="s">
        <v>199</v>
      </c>
      <c r="B2" s="323"/>
      <c r="C2" s="323"/>
      <c r="D2" s="323"/>
      <c r="E2" s="323"/>
    </row>
    <row r="3" spans="1:5" ht="15">
      <c r="A3" s="83" t="s">
        <v>169</v>
      </c>
      <c r="B3" s="84"/>
      <c r="C3" s="126"/>
      <c r="D3" s="84"/>
      <c r="E3" s="84"/>
    </row>
    <row r="4" spans="1:5" ht="15" customHeight="1">
      <c r="A4" s="115"/>
      <c r="B4" s="324" t="s">
        <v>5</v>
      </c>
      <c r="C4" s="325" t="s">
        <v>168</v>
      </c>
      <c r="D4" s="85"/>
      <c r="E4" s="325" t="s">
        <v>167</v>
      </c>
    </row>
    <row r="5" spans="1:5" ht="12.75" customHeight="1">
      <c r="A5" s="129"/>
      <c r="B5" s="324"/>
      <c r="C5" s="325"/>
      <c r="D5" s="85"/>
      <c r="E5" s="325"/>
    </row>
    <row r="6" spans="1:5" ht="15" customHeight="1">
      <c r="A6" s="116"/>
      <c r="C6" s="156"/>
      <c r="E6" s="156" t="s">
        <v>122</v>
      </c>
    </row>
    <row r="7" ht="15">
      <c r="A7" s="319"/>
    </row>
    <row r="8" spans="1:6" ht="15">
      <c r="A8" s="40" t="s">
        <v>58</v>
      </c>
      <c r="B8" s="37">
        <v>3</v>
      </c>
      <c r="C8" s="134">
        <f>249147-79+83</f>
        <v>249151</v>
      </c>
      <c r="D8" s="100"/>
      <c r="E8" s="134">
        <v>230832</v>
      </c>
      <c r="F8" s="146"/>
    </row>
    <row r="9" spans="1:7" ht="15">
      <c r="A9" s="40" t="s">
        <v>74</v>
      </c>
      <c r="B9" s="37">
        <v>4</v>
      </c>
      <c r="C9" s="134">
        <f>16292-14-4</f>
        <v>16274</v>
      </c>
      <c r="D9" s="221"/>
      <c r="E9" s="134">
        <v>6490</v>
      </c>
      <c r="F9" s="118"/>
      <c r="G9" s="119"/>
    </row>
    <row r="10" spans="1:7" ht="27" customHeight="1">
      <c r="A10" s="39" t="s">
        <v>81</v>
      </c>
      <c r="C10" s="134">
        <v>11967</v>
      </c>
      <c r="D10" s="134"/>
      <c r="E10" s="134">
        <v>9915</v>
      </c>
      <c r="F10" s="118"/>
      <c r="G10" s="119"/>
    </row>
    <row r="11" spans="1:7" ht="15">
      <c r="A11" s="40" t="s">
        <v>82</v>
      </c>
      <c r="B11" s="111">
        <v>5</v>
      </c>
      <c r="C11" s="134">
        <v>-85404</v>
      </c>
      <c r="D11" s="134"/>
      <c r="E11" s="134">
        <v>-81202</v>
      </c>
      <c r="F11" s="118"/>
      <c r="G11" s="119"/>
    </row>
    <row r="12" spans="1:7" ht="15">
      <c r="A12" s="40" t="s">
        <v>3</v>
      </c>
      <c r="B12" s="37">
        <v>6</v>
      </c>
      <c r="C12" s="134">
        <f>-45653+14</f>
        <v>-45639</v>
      </c>
      <c r="D12" s="134"/>
      <c r="E12" s="134">
        <v>-36424</v>
      </c>
      <c r="F12" s="118"/>
      <c r="G12" s="119"/>
    </row>
    <row r="13" spans="1:7" ht="15">
      <c r="A13" s="40" t="s">
        <v>8</v>
      </c>
      <c r="B13" s="37">
        <v>7</v>
      </c>
      <c r="C13" s="134">
        <v>-67239</v>
      </c>
      <c r="D13" s="134"/>
      <c r="E13" s="134">
        <v>-53667</v>
      </c>
      <c r="F13" s="118"/>
      <c r="G13" s="119"/>
    </row>
    <row r="14" spans="1:7" ht="15">
      <c r="A14" s="40" t="s">
        <v>55</v>
      </c>
      <c r="B14" s="37" t="s">
        <v>111</v>
      </c>
      <c r="C14" s="134">
        <v>-20972</v>
      </c>
      <c r="D14" s="134"/>
      <c r="E14" s="134">
        <v>-19429</v>
      </c>
      <c r="F14" s="118"/>
      <c r="G14" s="119"/>
    </row>
    <row r="15" spans="1:7" ht="15">
      <c r="A15" s="40" t="s">
        <v>109</v>
      </c>
      <c r="B15" s="37" t="s">
        <v>164</v>
      </c>
      <c r="C15" s="134">
        <f>-8765-2</f>
        <v>-8767</v>
      </c>
      <c r="D15" s="100"/>
      <c r="E15" s="134">
        <v>-12109</v>
      </c>
      <c r="F15" s="118"/>
      <c r="G15" s="119"/>
    </row>
    <row r="16" spans="1:7" ht="15">
      <c r="A16" s="83" t="s">
        <v>35</v>
      </c>
      <c r="C16" s="135">
        <f>SUM(C8:C15)</f>
        <v>49371</v>
      </c>
      <c r="D16" s="134"/>
      <c r="E16" s="135">
        <f>SUM(E8:E15)</f>
        <v>44406</v>
      </c>
      <c r="F16" s="118"/>
      <c r="G16" s="119"/>
    </row>
    <row r="17" spans="1:5" ht="7.5" customHeight="1">
      <c r="A17" s="40"/>
      <c r="C17" s="136"/>
      <c r="D17" s="100"/>
      <c r="E17" s="136"/>
    </row>
    <row r="18" spans="1:5" ht="30.75" customHeight="1">
      <c r="A18" s="39" t="s">
        <v>148</v>
      </c>
      <c r="B18" s="37" t="s">
        <v>149</v>
      </c>
      <c r="C18" s="313">
        <v>2400</v>
      </c>
      <c r="D18" s="100"/>
      <c r="E18" s="263">
        <v>-1124</v>
      </c>
    </row>
    <row r="19" spans="1:5" ht="12.75" customHeight="1">
      <c r="A19" s="39"/>
      <c r="C19" s="313"/>
      <c r="D19" s="100"/>
      <c r="E19" s="263"/>
    </row>
    <row r="20" spans="1:5" ht="15">
      <c r="A20" s="40" t="s">
        <v>140</v>
      </c>
      <c r="B20" s="37">
        <v>10</v>
      </c>
      <c r="C20" s="261">
        <f>-1890-101</f>
        <v>-1991</v>
      </c>
      <c r="D20" s="262"/>
      <c r="E20" s="261">
        <v>-2899</v>
      </c>
    </row>
    <row r="21" spans="1:5" ht="6" customHeight="1">
      <c r="A21" s="40"/>
      <c r="C21" s="136"/>
      <c r="D21" s="100"/>
      <c r="E21" s="136"/>
    </row>
    <row r="22" spans="1:5" ht="15">
      <c r="A22" s="40" t="s">
        <v>72</v>
      </c>
      <c r="B22" s="37">
        <v>11</v>
      </c>
      <c r="C22" s="134">
        <f>7652-178+212+108</f>
        <v>7794</v>
      </c>
      <c r="D22" s="100"/>
      <c r="E22" s="134">
        <v>4678</v>
      </c>
    </row>
    <row r="23" spans="1:5" ht="15">
      <c r="A23" s="40" t="s">
        <v>73</v>
      </c>
      <c r="B23" s="37">
        <v>12</v>
      </c>
      <c r="C23" s="134">
        <f>-3812+178</f>
        <v>-3634</v>
      </c>
      <c r="D23" s="134"/>
      <c r="E23" s="134">
        <v>-3713</v>
      </c>
    </row>
    <row r="24" spans="1:5" ht="15">
      <c r="A24" s="104" t="s">
        <v>106</v>
      </c>
      <c r="C24" s="135">
        <f>C22+C23</f>
        <v>4160</v>
      </c>
      <c r="D24" s="134"/>
      <c r="E24" s="135">
        <f>E22+E23</f>
        <v>965</v>
      </c>
    </row>
    <row r="25" spans="1:5" ht="8.25" customHeight="1">
      <c r="A25" s="86"/>
      <c r="C25" s="136"/>
      <c r="D25" s="105"/>
      <c r="E25" s="136"/>
    </row>
    <row r="26" spans="1:5" ht="15">
      <c r="A26" s="83" t="s">
        <v>83</v>
      </c>
      <c r="C26" s="137">
        <f>C16+C24+C20+C18</f>
        <v>53940</v>
      </c>
      <c r="D26" s="100"/>
      <c r="E26" s="137">
        <f>E16+E24+E20+E18</f>
        <v>41348</v>
      </c>
    </row>
    <row r="27" spans="1:5" ht="7.5" customHeight="1">
      <c r="A27" s="83"/>
      <c r="C27" s="138"/>
      <c r="D27" s="100"/>
      <c r="E27" s="138"/>
    </row>
    <row r="28" spans="1:5" ht="15">
      <c r="A28" s="40" t="s">
        <v>84</v>
      </c>
      <c r="B28" s="37">
        <v>13</v>
      </c>
      <c r="C28" s="134">
        <v>-6073</v>
      </c>
      <c r="D28" s="100"/>
      <c r="E28" s="134">
        <v>-4767</v>
      </c>
    </row>
    <row r="29" spans="1:5" ht="15">
      <c r="A29" s="83"/>
      <c r="B29" s="36"/>
      <c r="C29" s="140"/>
      <c r="D29" s="134"/>
      <c r="E29" s="140"/>
    </row>
    <row r="30" spans="1:7" ht="15">
      <c r="A30" s="83" t="s">
        <v>110</v>
      </c>
      <c r="B30" s="153"/>
      <c r="C30" s="137">
        <f>C26+C28</f>
        <v>47867</v>
      </c>
      <c r="D30" s="101"/>
      <c r="E30" s="137">
        <f>E26+E28</f>
        <v>36581</v>
      </c>
      <c r="F30" s="118"/>
      <c r="G30" s="119"/>
    </row>
    <row r="31" spans="1:5" ht="8.25" customHeight="1">
      <c r="A31" s="83"/>
      <c r="B31" s="36"/>
      <c r="C31" s="130"/>
      <c r="D31" s="101"/>
      <c r="E31" s="130"/>
    </row>
    <row r="32" spans="1:5" ht="15">
      <c r="A32" s="103" t="s">
        <v>101</v>
      </c>
      <c r="B32" s="127"/>
      <c r="C32" s="145"/>
      <c r="D32" s="36"/>
      <c r="E32" s="145"/>
    </row>
    <row r="33" spans="1:5" ht="30">
      <c r="A33" s="125" t="s">
        <v>147</v>
      </c>
      <c r="B33" s="127"/>
      <c r="C33" s="160"/>
      <c r="D33" s="131"/>
      <c r="E33" s="160"/>
    </row>
    <row r="34" spans="1:10" ht="15">
      <c r="A34" s="109" t="s">
        <v>129</v>
      </c>
      <c r="B34" s="37">
        <v>15</v>
      </c>
      <c r="C34" s="161">
        <v>33</v>
      </c>
      <c r="D34" s="108"/>
      <c r="E34" s="161">
        <v>-991</v>
      </c>
      <c r="H34" s="118"/>
      <c r="J34" s="118"/>
    </row>
    <row r="35" spans="1:10" ht="30">
      <c r="A35" s="226" t="s">
        <v>142</v>
      </c>
      <c r="B35" s="37">
        <v>20</v>
      </c>
      <c r="C35" s="161">
        <v>1766</v>
      </c>
      <c r="D35" s="100"/>
      <c r="E35" s="161">
        <v>-1047</v>
      </c>
      <c r="H35" s="118"/>
      <c r="J35" s="118"/>
    </row>
    <row r="36" spans="1:5" ht="30">
      <c r="A36" s="109" t="s">
        <v>139</v>
      </c>
      <c r="B36" s="37">
        <v>32</v>
      </c>
      <c r="C36" s="163">
        <v>-855</v>
      </c>
      <c r="D36" s="162"/>
      <c r="E36" s="163">
        <v>548</v>
      </c>
    </row>
    <row r="37" spans="1:5" ht="30">
      <c r="A37" s="109" t="s">
        <v>130</v>
      </c>
      <c r="B37" s="37">
        <v>13</v>
      </c>
      <c r="C37" s="159">
        <v>-3</v>
      </c>
      <c r="D37" s="163"/>
      <c r="E37" s="159">
        <v>99</v>
      </c>
    </row>
    <row r="38" spans="1:5" ht="15">
      <c r="A38" s="106" t="s">
        <v>99</v>
      </c>
      <c r="B38" s="37">
        <v>14</v>
      </c>
      <c r="C38" s="133">
        <f>SUM(C34:C37)</f>
        <v>941</v>
      </c>
      <c r="D38" s="108"/>
      <c r="E38" s="133">
        <f>SUM(E34:E37)</f>
        <v>-1391</v>
      </c>
    </row>
    <row r="39" spans="1:5" ht="7.5" customHeight="1">
      <c r="A39" s="106"/>
      <c r="B39" s="58"/>
      <c r="C39" s="131"/>
      <c r="D39" s="124"/>
      <c r="E39" s="131"/>
    </row>
    <row r="40" spans="1:5" ht="15.75" thickBot="1">
      <c r="A40" s="106" t="s">
        <v>86</v>
      </c>
      <c r="B40" s="127"/>
      <c r="C40" s="139">
        <f>C30+C38</f>
        <v>48808</v>
      </c>
      <c r="D40" s="124"/>
      <c r="E40" s="139">
        <f>E30+E38</f>
        <v>35190</v>
      </c>
    </row>
    <row r="41" spans="1:5" ht="9.75" customHeight="1" thickTop="1">
      <c r="A41" s="110"/>
      <c r="B41" s="127"/>
      <c r="C41" s="132"/>
      <c r="D41" s="124"/>
      <c r="E41" s="132"/>
    </row>
    <row r="42" spans="1:5" ht="15">
      <c r="A42" s="40" t="s">
        <v>143</v>
      </c>
      <c r="B42" s="37">
        <v>28</v>
      </c>
      <c r="C42" s="167">
        <f>'[3]28 е'!$D$10</f>
        <v>0.36624573526819515</v>
      </c>
      <c r="D42" s="107"/>
      <c r="E42" s="306">
        <f>'[3]28 е'!$F$10</f>
        <v>0.3010893333228967</v>
      </c>
    </row>
    <row r="43" spans="1:5" ht="15">
      <c r="A43" s="40" t="s">
        <v>182</v>
      </c>
      <c r="C43" s="167">
        <f>'[3]28 е'!$D$24</f>
        <v>0.34143016649623875</v>
      </c>
      <c r="D43" s="107"/>
      <c r="E43" s="306">
        <f>'[3]28 е'!$F$24</f>
        <v>0.29285255399473464</v>
      </c>
    </row>
    <row r="44" spans="1:4" ht="15">
      <c r="A44" s="53"/>
      <c r="D44" s="164"/>
    </row>
    <row r="45" spans="1:3" ht="15">
      <c r="A45" s="99" t="s">
        <v>218</v>
      </c>
      <c r="C45" s="154"/>
    </row>
    <row r="47" spans="1:3" ht="15">
      <c r="A47" s="13" t="s">
        <v>59</v>
      </c>
      <c r="C47" s="36"/>
    </row>
    <row r="48" ht="15">
      <c r="A48" s="72" t="s">
        <v>60</v>
      </c>
    </row>
    <row r="49" ht="15">
      <c r="A49" s="13" t="s">
        <v>78</v>
      </c>
    </row>
    <row r="50" ht="15">
      <c r="A50" s="72" t="s">
        <v>79</v>
      </c>
    </row>
    <row r="51" ht="15">
      <c r="A51" s="78" t="s">
        <v>75</v>
      </c>
    </row>
    <row r="52" ht="15">
      <c r="A52" s="148" t="s">
        <v>108</v>
      </c>
    </row>
    <row r="53" ht="15">
      <c r="A53" s="227" t="s">
        <v>183</v>
      </c>
    </row>
    <row r="54" spans="1:2" ht="15">
      <c r="A54" s="152"/>
      <c r="B54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SheetLayoutView="100" zoomScalePageLayoutView="0" workbookViewId="0" topLeftCell="A1">
      <selection activeCell="B48" sqref="B48:G59"/>
    </sheetView>
  </sheetViews>
  <sheetFormatPr defaultColWidth="9.140625" defaultRowHeight="12.75"/>
  <cols>
    <col min="1" max="1" width="57.57421875" style="0" customWidth="1"/>
    <col min="2" max="2" width="10.421875" style="0" customWidth="1"/>
    <col min="3" max="3" width="14.57421875" style="0" customWidth="1"/>
    <col min="4" max="4" width="2.140625" style="0" customWidth="1"/>
    <col min="5" max="5" width="14.140625" style="0" customWidth="1"/>
    <col min="6" max="6" width="1.57421875" style="0" customWidth="1"/>
    <col min="7" max="7" width="13.57421875" style="0" customWidth="1"/>
    <col min="8" max="8" width="3.421875" style="0" bestFit="1" customWidth="1"/>
  </cols>
  <sheetData>
    <row r="1" spans="1:8" ht="14.25">
      <c r="A1" s="32" t="s">
        <v>34</v>
      </c>
      <c r="B1" s="80"/>
      <c r="C1" s="80"/>
      <c r="D1" s="80"/>
      <c r="E1" s="80"/>
      <c r="F1" s="80"/>
      <c r="G1" s="32"/>
      <c r="H1" s="32"/>
    </row>
    <row r="2" spans="1:8" ht="14.25">
      <c r="A2" s="33" t="s">
        <v>200</v>
      </c>
      <c r="B2" s="81"/>
      <c r="C2" s="81"/>
      <c r="D2" s="81"/>
      <c r="E2" s="81"/>
      <c r="F2" s="81"/>
      <c r="G2" s="33"/>
      <c r="H2" s="33"/>
    </row>
    <row r="3" spans="1:8" ht="15">
      <c r="A3" s="33" t="s">
        <v>170</v>
      </c>
      <c r="B3" s="82"/>
      <c r="C3" s="82"/>
      <c r="D3" s="82"/>
      <c r="E3" s="82"/>
      <c r="F3" s="82"/>
      <c r="G3" s="18"/>
      <c r="H3" s="18"/>
    </row>
    <row r="4" spans="1:9" ht="26.25" customHeight="1">
      <c r="A4" s="87"/>
      <c r="B4" s="324" t="s">
        <v>5</v>
      </c>
      <c r="C4" s="325" t="s">
        <v>166</v>
      </c>
      <c r="D4" s="279"/>
      <c r="E4" s="325" t="s">
        <v>150</v>
      </c>
      <c r="F4" s="85"/>
      <c r="G4" s="326" t="s">
        <v>165</v>
      </c>
      <c r="H4" s="165" t="s">
        <v>133</v>
      </c>
      <c r="I4" s="225"/>
    </row>
    <row r="5" spans="2:8" ht="12" customHeight="1">
      <c r="B5" s="324"/>
      <c r="C5" s="325"/>
      <c r="D5" s="279"/>
      <c r="E5" s="325"/>
      <c r="F5" s="85"/>
      <c r="G5" s="327"/>
      <c r="H5" s="228"/>
    </row>
    <row r="6" spans="2:8" ht="15.75" customHeight="1">
      <c r="B6" s="114"/>
      <c r="C6" s="157"/>
      <c r="D6" s="157"/>
      <c r="E6" s="229" t="s">
        <v>122</v>
      </c>
      <c r="F6" s="85"/>
      <c r="G6" s="229" t="s">
        <v>122</v>
      </c>
      <c r="H6" s="229"/>
    </row>
    <row r="7" spans="1:8" ht="14.25">
      <c r="A7" s="33" t="s">
        <v>4</v>
      </c>
      <c r="B7" s="38"/>
      <c r="C7" s="38"/>
      <c r="D7" s="38"/>
      <c r="E7" s="38"/>
      <c r="F7" s="38"/>
      <c r="G7" s="38"/>
      <c r="H7" s="38"/>
    </row>
    <row r="8" spans="1:8" ht="14.25">
      <c r="A8" s="33" t="s">
        <v>10</v>
      </c>
      <c r="B8" s="35"/>
      <c r="C8" s="35"/>
      <c r="D8" s="35"/>
      <c r="E8" s="35"/>
      <c r="F8" s="35"/>
      <c r="G8" s="35"/>
      <c r="H8" s="35"/>
    </row>
    <row r="9" spans="1:8" ht="15">
      <c r="A9" s="18" t="s">
        <v>36</v>
      </c>
      <c r="B9" s="41">
        <v>15</v>
      </c>
      <c r="C9" s="168">
        <v>209511</v>
      </c>
      <c r="D9" s="168"/>
      <c r="E9" s="168">
        <v>229900</v>
      </c>
      <c r="F9" s="41"/>
      <c r="G9" s="63">
        <v>218021</v>
      </c>
      <c r="H9" s="63"/>
    </row>
    <row r="10" spans="1:8" ht="15">
      <c r="A10" s="23" t="s">
        <v>21</v>
      </c>
      <c r="B10" s="41">
        <v>16</v>
      </c>
      <c r="C10" s="168">
        <v>5784</v>
      </c>
      <c r="D10" s="168"/>
      <c r="E10" s="168">
        <v>4247</v>
      </c>
      <c r="F10" s="41"/>
      <c r="G10" s="63">
        <v>4324</v>
      </c>
      <c r="H10" s="63"/>
    </row>
    <row r="11" spans="1:8" ht="15">
      <c r="A11" s="18" t="s">
        <v>37</v>
      </c>
      <c r="B11" s="41">
        <v>17</v>
      </c>
      <c r="C11" s="168">
        <v>49886</v>
      </c>
      <c r="D11" s="168"/>
      <c r="E11" s="168">
        <v>49267</v>
      </c>
      <c r="F11" s="41"/>
      <c r="G11" s="63">
        <v>47302</v>
      </c>
      <c r="H11" s="63"/>
    </row>
    <row r="12" spans="1:8" ht="15">
      <c r="A12" s="23" t="s">
        <v>38</v>
      </c>
      <c r="B12" s="41">
        <v>18</v>
      </c>
      <c r="C12" s="168">
        <v>90655</v>
      </c>
      <c r="D12" s="168"/>
      <c r="E12" s="168">
        <v>83124</v>
      </c>
      <c r="F12" s="41"/>
      <c r="G12" s="63">
        <v>73487</v>
      </c>
      <c r="H12" s="63"/>
    </row>
    <row r="13" spans="1:8" ht="15">
      <c r="A13" s="23" t="s">
        <v>193</v>
      </c>
      <c r="B13" s="41">
        <v>19</v>
      </c>
      <c r="C13" s="168">
        <f>112195-101</f>
        <v>112094</v>
      </c>
      <c r="D13" s="168"/>
      <c r="E13" s="168">
        <v>69372</v>
      </c>
      <c r="F13" s="41"/>
      <c r="G13" s="63">
        <v>54485</v>
      </c>
      <c r="H13" s="63"/>
    </row>
    <row r="14" spans="1:8" ht="15">
      <c r="A14" s="169" t="s">
        <v>131</v>
      </c>
      <c r="B14" s="41">
        <v>20</v>
      </c>
      <c r="C14" s="168">
        <v>3870</v>
      </c>
      <c r="D14" s="168"/>
      <c r="E14" s="168">
        <v>4706</v>
      </c>
      <c r="F14" s="41"/>
      <c r="G14" s="63">
        <v>5706</v>
      </c>
      <c r="H14" s="63"/>
    </row>
    <row r="15" spans="1:8" ht="15">
      <c r="A15" s="121" t="s">
        <v>97</v>
      </c>
      <c r="B15" s="41">
        <v>21</v>
      </c>
      <c r="C15" s="168">
        <v>62664</v>
      </c>
      <c r="D15" s="168"/>
      <c r="E15" s="168">
        <v>67471</v>
      </c>
      <c r="F15" s="41"/>
      <c r="G15" s="63">
        <v>49695</v>
      </c>
      <c r="H15" s="223"/>
    </row>
    <row r="16" spans="1:8" ht="15">
      <c r="A16" s="121" t="s">
        <v>98</v>
      </c>
      <c r="B16" s="41">
        <v>22</v>
      </c>
      <c r="C16" s="168">
        <v>3357</v>
      </c>
      <c r="D16" s="168"/>
      <c r="E16" s="168">
        <v>3526</v>
      </c>
      <c r="F16" s="41"/>
      <c r="G16" s="63">
        <v>9546</v>
      </c>
      <c r="H16" s="223"/>
    </row>
    <row r="17" spans="1:12" ht="15">
      <c r="A17" s="15"/>
      <c r="B17" s="142"/>
      <c r="C17" s="65">
        <f>SUM(C9:C16)</f>
        <v>537821</v>
      </c>
      <c r="D17" s="65"/>
      <c r="E17" s="65">
        <f>SUM(E9:E16)</f>
        <v>511613</v>
      </c>
      <c r="F17" s="35"/>
      <c r="G17" s="65">
        <f>SUM(G9:G16)</f>
        <v>462566</v>
      </c>
      <c r="H17" s="66"/>
      <c r="L17" s="165" t="s">
        <v>70</v>
      </c>
    </row>
    <row r="18" spans="1:8" ht="14.25" customHeight="1">
      <c r="A18" s="33" t="s">
        <v>11</v>
      </c>
      <c r="B18" s="35"/>
      <c r="C18" s="64"/>
      <c r="D18" s="64"/>
      <c r="E18" s="64"/>
      <c r="F18" s="35"/>
      <c r="G18" s="64"/>
      <c r="H18" s="64"/>
    </row>
    <row r="19" spans="1:8" ht="15">
      <c r="A19" s="18" t="s">
        <v>7</v>
      </c>
      <c r="B19" s="41">
        <v>23</v>
      </c>
      <c r="C19" s="63">
        <v>106312</v>
      </c>
      <c r="D19" s="63"/>
      <c r="E19" s="63">
        <v>82760</v>
      </c>
      <c r="F19" s="41"/>
      <c r="G19" s="63">
        <v>63628</v>
      </c>
      <c r="H19" s="63"/>
    </row>
    <row r="20" spans="1:8" ht="15">
      <c r="A20" s="18" t="s">
        <v>44</v>
      </c>
      <c r="B20" s="41">
        <v>24</v>
      </c>
      <c r="C20" s="63">
        <v>84714</v>
      </c>
      <c r="D20" s="63"/>
      <c r="E20" s="63">
        <v>68041</v>
      </c>
      <c r="F20" s="224"/>
      <c r="G20" s="63">
        <v>82046</v>
      </c>
      <c r="H20" s="223"/>
    </row>
    <row r="21" spans="1:8" ht="15">
      <c r="A21" s="18" t="s">
        <v>90</v>
      </c>
      <c r="B21" s="41">
        <v>25</v>
      </c>
      <c r="C21" s="168">
        <v>22759</v>
      </c>
      <c r="D21" s="168"/>
      <c r="E21" s="168">
        <v>18115</v>
      </c>
      <c r="F21" s="41"/>
      <c r="G21" s="63">
        <v>26746</v>
      </c>
      <c r="H21" s="223"/>
    </row>
    <row r="22" spans="1:8" ht="15">
      <c r="A22" s="15" t="s">
        <v>115</v>
      </c>
      <c r="B22" s="41" t="s">
        <v>118</v>
      </c>
      <c r="C22" s="63">
        <v>11203</v>
      </c>
      <c r="D22" s="63"/>
      <c r="E22" s="63">
        <v>8317</v>
      </c>
      <c r="F22" s="41"/>
      <c r="G22" s="63">
        <v>1804</v>
      </c>
      <c r="H22" s="223"/>
    </row>
    <row r="23" spans="1:8" ht="15">
      <c r="A23" s="15" t="s">
        <v>61</v>
      </c>
      <c r="B23" s="41" t="s">
        <v>119</v>
      </c>
      <c r="C23" s="168">
        <v>5733</v>
      </c>
      <c r="D23" s="168"/>
      <c r="E23" s="168">
        <v>6078</v>
      </c>
      <c r="F23" s="41"/>
      <c r="G23" s="63">
        <v>7589</v>
      </c>
      <c r="H23" s="63"/>
    </row>
    <row r="24" spans="1:8" ht="15">
      <c r="A24" s="18" t="s">
        <v>31</v>
      </c>
      <c r="B24" s="41">
        <v>27</v>
      </c>
      <c r="C24" s="63">
        <v>105354</v>
      </c>
      <c r="D24" s="63"/>
      <c r="E24" s="63">
        <v>4893</v>
      </c>
      <c r="F24" s="41"/>
      <c r="G24" s="63">
        <v>17188</v>
      </c>
      <c r="H24" s="63"/>
    </row>
    <row r="25" spans="1:8" ht="14.25">
      <c r="A25" s="33"/>
      <c r="B25" s="35"/>
      <c r="C25" s="65">
        <f>SUM(C19:C24)</f>
        <v>336075</v>
      </c>
      <c r="D25" s="65"/>
      <c r="E25" s="65">
        <f>SUM(E19:E24)</f>
        <v>188204</v>
      </c>
      <c r="F25" s="35"/>
      <c r="G25" s="65">
        <f>SUM(G19:G24)</f>
        <v>199001</v>
      </c>
      <c r="H25" s="66"/>
    </row>
    <row r="26" spans="1:8" ht="8.25" customHeight="1">
      <c r="A26" s="33"/>
      <c r="B26" s="35"/>
      <c r="C26" s="66"/>
      <c r="D26" s="66"/>
      <c r="E26" s="66"/>
      <c r="F26" s="35"/>
      <c r="G26" s="66"/>
      <c r="H26" s="66"/>
    </row>
    <row r="27" spans="1:8" ht="15.75" customHeight="1" thickBot="1">
      <c r="A27" s="33" t="s">
        <v>52</v>
      </c>
      <c r="B27" s="142"/>
      <c r="C27" s="67">
        <f>SUM(C17+C25)</f>
        <v>873896</v>
      </c>
      <c r="D27" s="67"/>
      <c r="E27" s="67">
        <f>SUM(E17+E25)</f>
        <v>699817</v>
      </c>
      <c r="F27" s="35"/>
      <c r="G27" s="67">
        <f>SUM(G17+G25)</f>
        <v>661567</v>
      </c>
      <c r="H27" s="66"/>
    </row>
    <row r="28" spans="1:8" ht="10.5" customHeight="1" thickTop="1">
      <c r="A28" s="18"/>
      <c r="B28" s="41"/>
      <c r="C28" s="64"/>
      <c r="D28" s="64"/>
      <c r="E28" s="64"/>
      <c r="F28" s="41"/>
      <c r="G28" s="64"/>
      <c r="H28" s="64"/>
    </row>
    <row r="29" spans="1:8" ht="15.75" customHeight="1">
      <c r="A29" s="33" t="s">
        <v>15</v>
      </c>
      <c r="B29" s="38"/>
      <c r="C29" s="88"/>
      <c r="D29" s="88"/>
      <c r="E29" s="88"/>
      <c r="F29" s="38"/>
      <c r="G29" s="88"/>
      <c r="H29" s="88"/>
    </row>
    <row r="30" spans="1:8" ht="17.25" customHeight="1">
      <c r="A30" s="33" t="s">
        <v>39</v>
      </c>
      <c r="B30" s="38"/>
      <c r="C30" s="88"/>
      <c r="D30" s="88"/>
      <c r="E30" s="88"/>
      <c r="F30" s="38"/>
      <c r="G30" s="88"/>
      <c r="H30" s="88"/>
    </row>
    <row r="31" spans="1:8" ht="15">
      <c r="A31" s="18" t="s">
        <v>25</v>
      </c>
      <c r="B31" s="75"/>
      <c r="C31" s="120">
        <v>172591</v>
      </c>
      <c r="D31" s="120"/>
      <c r="E31" s="120">
        <v>134798</v>
      </c>
      <c r="F31" s="75"/>
      <c r="G31" s="120">
        <v>134798</v>
      </c>
      <c r="H31" s="120"/>
    </row>
    <row r="32" spans="1:10" ht="15">
      <c r="A32" s="18" t="s">
        <v>91</v>
      </c>
      <c r="B32" s="75"/>
      <c r="C32" s="120">
        <v>-57452</v>
      </c>
      <c r="D32" s="120"/>
      <c r="E32" s="120">
        <v>-52203</v>
      </c>
      <c r="F32" s="75"/>
      <c r="G32" s="120">
        <v>-50284</v>
      </c>
      <c r="H32" s="120"/>
      <c r="J32" s="102"/>
    </row>
    <row r="33" spans="1:8" ht="15">
      <c r="A33" s="18" t="s">
        <v>69</v>
      </c>
      <c r="B33" s="75"/>
      <c r="C33" s="120">
        <v>435347</v>
      </c>
      <c r="D33" s="120"/>
      <c r="E33" s="120">
        <v>461603</v>
      </c>
      <c r="F33" s="224"/>
      <c r="G33" s="120">
        <v>439194</v>
      </c>
      <c r="H33" s="120"/>
    </row>
    <row r="34" spans="1:8" ht="15">
      <c r="A34" s="18" t="s">
        <v>151</v>
      </c>
      <c r="B34" s="75"/>
      <c r="C34" s="120">
        <v>11697</v>
      </c>
      <c r="D34" s="120"/>
      <c r="E34" s="120">
        <v>12488</v>
      </c>
      <c r="F34" s="75"/>
      <c r="G34" s="120">
        <v>12512</v>
      </c>
      <c r="H34" s="120"/>
    </row>
    <row r="35" spans="1:9" ht="15">
      <c r="A35" s="18" t="s">
        <v>88</v>
      </c>
      <c r="B35" s="75"/>
      <c r="C35" s="120">
        <f>13789-101</f>
        <v>13688</v>
      </c>
      <c r="D35" s="120"/>
      <c r="E35" s="120">
        <v>36269</v>
      </c>
      <c r="F35" s="75"/>
      <c r="G35" s="120">
        <v>23385</v>
      </c>
      <c r="H35" s="223"/>
      <c r="I35" s="102"/>
    </row>
    <row r="36" spans="1:8" ht="14.25">
      <c r="A36" s="33"/>
      <c r="B36" s="38">
        <v>28</v>
      </c>
      <c r="C36" s="239">
        <f>SUM(C31:C35)</f>
        <v>575871</v>
      </c>
      <c r="D36" s="239"/>
      <c r="E36" s="239">
        <f>SUM(E31:E35)</f>
        <v>592955</v>
      </c>
      <c r="F36" s="41"/>
      <c r="G36" s="68">
        <f>SUM(G31:G35)</f>
        <v>559605</v>
      </c>
      <c r="H36" s="69"/>
    </row>
    <row r="37" spans="1:8" ht="15">
      <c r="A37" s="33" t="s">
        <v>40</v>
      </c>
      <c r="B37" s="35"/>
      <c r="C37" s="120"/>
      <c r="D37" s="120"/>
      <c r="E37" s="120"/>
      <c r="F37" s="35"/>
      <c r="G37" s="64"/>
      <c r="H37" s="64"/>
    </row>
    <row r="38" spans="1:8" ht="15">
      <c r="A38" s="33" t="s">
        <v>33</v>
      </c>
      <c r="B38" s="75"/>
      <c r="C38" s="120"/>
      <c r="D38" s="120"/>
      <c r="E38" s="120"/>
      <c r="F38" s="75"/>
      <c r="G38" s="64"/>
      <c r="H38" s="64"/>
    </row>
    <row r="39" spans="1:9" ht="15">
      <c r="A39" s="18" t="s">
        <v>62</v>
      </c>
      <c r="B39" s="75">
        <v>29</v>
      </c>
      <c r="C39" s="120">
        <v>34765</v>
      </c>
      <c r="D39" s="120"/>
      <c r="E39" s="120">
        <v>1860</v>
      </c>
      <c r="F39" s="75"/>
      <c r="G39" s="120">
        <v>9077</v>
      </c>
      <c r="H39" s="120"/>
      <c r="I39" s="238"/>
    </row>
    <row r="40" spans="1:8" ht="15">
      <c r="A40" s="23" t="s">
        <v>17</v>
      </c>
      <c r="B40" s="75">
        <v>30</v>
      </c>
      <c r="C40" s="120">
        <v>3176</v>
      </c>
      <c r="D40" s="120"/>
      <c r="E40" s="120">
        <v>5098</v>
      </c>
      <c r="F40" s="75"/>
      <c r="G40" s="120">
        <v>6777</v>
      </c>
      <c r="H40" s="223"/>
    </row>
    <row r="41" spans="1:8" ht="15">
      <c r="A41" s="128" t="s">
        <v>102</v>
      </c>
      <c r="B41" s="75">
        <v>31</v>
      </c>
      <c r="C41" s="120">
        <v>4791</v>
      </c>
      <c r="D41" s="120"/>
      <c r="E41" s="120">
        <v>5996</v>
      </c>
      <c r="F41" s="75"/>
      <c r="G41" s="120">
        <v>6724</v>
      </c>
      <c r="H41" s="120"/>
    </row>
    <row r="42" spans="1:8" ht="15">
      <c r="A42" s="128" t="s">
        <v>163</v>
      </c>
      <c r="B42" s="75">
        <v>32</v>
      </c>
      <c r="C42" s="120">
        <v>14774</v>
      </c>
      <c r="D42" s="120"/>
      <c r="E42" s="120">
        <v>14739</v>
      </c>
      <c r="F42" s="75"/>
      <c r="G42" s="120">
        <v>0</v>
      </c>
      <c r="H42" s="120"/>
    </row>
    <row r="43" spans="1:8" ht="15">
      <c r="A43" s="128" t="s">
        <v>152</v>
      </c>
      <c r="B43" s="75">
        <v>33</v>
      </c>
      <c r="C43" s="120">
        <v>2248</v>
      </c>
      <c r="D43" s="120"/>
      <c r="E43" s="120">
        <v>594</v>
      </c>
      <c r="F43" s="75"/>
      <c r="G43" s="120">
        <v>496</v>
      </c>
      <c r="H43" s="120"/>
    </row>
    <row r="44" spans="1:8" ht="15">
      <c r="A44" s="18" t="s">
        <v>103</v>
      </c>
      <c r="B44" s="75">
        <v>34</v>
      </c>
      <c r="C44" s="120">
        <v>5274</v>
      </c>
      <c r="D44" s="120"/>
      <c r="E44" s="120">
        <v>4340</v>
      </c>
      <c r="F44" s="75"/>
      <c r="G44" s="120">
        <v>4957</v>
      </c>
      <c r="H44" s="120"/>
    </row>
    <row r="45" spans="1:8" ht="15">
      <c r="A45" s="15"/>
      <c r="B45" s="35"/>
      <c r="C45" s="239">
        <f>SUM(C39:C44)</f>
        <v>65028</v>
      </c>
      <c r="D45" s="239"/>
      <c r="E45" s="239">
        <f>SUM(E39:E44)</f>
        <v>32627</v>
      </c>
      <c r="F45" s="35"/>
      <c r="G45" s="68">
        <f>SUM(G39:G44)</f>
        <v>28031</v>
      </c>
      <c r="H45" s="69"/>
    </row>
    <row r="46" spans="3:5" ht="8.25" customHeight="1">
      <c r="C46" s="120"/>
      <c r="D46" s="120"/>
      <c r="E46" s="120"/>
    </row>
    <row r="47" spans="1:8" ht="15">
      <c r="A47" s="33" t="s">
        <v>22</v>
      </c>
      <c r="B47" s="90"/>
      <c r="C47" s="120"/>
      <c r="D47" s="120"/>
      <c r="E47" s="120"/>
      <c r="F47" s="90"/>
      <c r="G47" s="91"/>
      <c r="H47" s="91"/>
    </row>
    <row r="48" spans="1:8" ht="15">
      <c r="A48" s="24" t="s">
        <v>63</v>
      </c>
      <c r="B48" s="41">
        <v>35</v>
      </c>
      <c r="C48" s="120">
        <v>44838</v>
      </c>
      <c r="D48" s="120"/>
      <c r="E48" s="120">
        <v>11734</v>
      </c>
      <c r="F48" s="41"/>
      <c r="G48" s="120">
        <v>46663</v>
      </c>
      <c r="H48" s="120"/>
    </row>
    <row r="49" spans="1:8" ht="15">
      <c r="A49" s="24" t="s">
        <v>68</v>
      </c>
      <c r="B49" s="41">
        <v>29</v>
      </c>
      <c r="C49" s="120">
        <v>1746</v>
      </c>
      <c r="D49" s="120"/>
      <c r="E49" s="120">
        <v>468</v>
      </c>
      <c r="F49" s="41"/>
      <c r="G49" s="120">
        <v>623</v>
      </c>
      <c r="H49" s="120"/>
    </row>
    <row r="50" spans="1:8" ht="15">
      <c r="A50" s="24" t="s">
        <v>92</v>
      </c>
      <c r="B50" s="41">
        <v>36</v>
      </c>
      <c r="C50" s="120">
        <f>19154+601-14</f>
        <v>19741</v>
      </c>
      <c r="D50" s="120"/>
      <c r="E50" s="120">
        <v>40049</v>
      </c>
      <c r="F50" s="41"/>
      <c r="G50" s="120">
        <v>12706</v>
      </c>
      <c r="H50" s="120"/>
    </row>
    <row r="51" spans="1:8" ht="15">
      <c r="A51" s="24" t="s">
        <v>45</v>
      </c>
      <c r="B51" s="41">
        <v>37</v>
      </c>
      <c r="C51" s="120">
        <v>100007</v>
      </c>
      <c r="D51" s="120"/>
      <c r="E51" s="120">
        <v>2632</v>
      </c>
      <c r="F51" s="41"/>
      <c r="G51" s="120">
        <v>1609</v>
      </c>
      <c r="H51" s="120"/>
    </row>
    <row r="52" spans="1:8" ht="15">
      <c r="A52" s="24" t="s">
        <v>41</v>
      </c>
      <c r="B52" s="41">
        <v>38</v>
      </c>
      <c r="C52" s="120">
        <v>2621</v>
      </c>
      <c r="D52" s="120"/>
      <c r="E52" s="120">
        <v>892</v>
      </c>
      <c r="F52" s="41"/>
      <c r="G52" s="120">
        <v>835</v>
      </c>
      <c r="H52" s="120"/>
    </row>
    <row r="53" spans="1:8" ht="16.5" customHeight="1">
      <c r="A53" s="52" t="s">
        <v>53</v>
      </c>
      <c r="B53" s="41">
        <v>39</v>
      </c>
      <c r="C53" s="120">
        <v>10561</v>
      </c>
      <c r="D53" s="120"/>
      <c r="E53" s="120">
        <v>9804</v>
      </c>
      <c r="F53" s="41"/>
      <c r="G53" s="120">
        <v>8397</v>
      </c>
      <c r="H53" s="120"/>
    </row>
    <row r="54" spans="1:8" ht="15">
      <c r="A54" s="24" t="s">
        <v>23</v>
      </c>
      <c r="B54" s="41">
        <v>40</v>
      </c>
      <c r="C54" s="63">
        <v>53483</v>
      </c>
      <c r="D54" s="63"/>
      <c r="E54" s="63">
        <v>8656</v>
      </c>
      <c r="F54" s="41"/>
      <c r="G54" s="120">
        <v>3098</v>
      </c>
      <c r="H54" s="223"/>
    </row>
    <row r="55" spans="1:8" ht="14.25">
      <c r="A55" s="33"/>
      <c r="B55" s="35"/>
      <c r="C55" s="68">
        <f>SUM(C48:C54)</f>
        <v>232997</v>
      </c>
      <c r="D55" s="68"/>
      <c r="E55" s="68">
        <f>SUM(E48:E54)</f>
        <v>74235</v>
      </c>
      <c r="F55" s="35"/>
      <c r="G55" s="68">
        <f>SUM(G48:G54)</f>
        <v>73931</v>
      </c>
      <c r="H55" s="69"/>
    </row>
    <row r="56" spans="1:8" ht="6.75" customHeight="1">
      <c r="A56" s="33"/>
      <c r="B56" s="35"/>
      <c r="C56" s="69"/>
      <c r="D56" s="69"/>
      <c r="E56" s="69"/>
      <c r="F56" s="35"/>
      <c r="G56" s="69"/>
      <c r="H56" s="69"/>
    </row>
    <row r="57" spans="1:8" ht="14.25">
      <c r="A57" s="89" t="s">
        <v>42</v>
      </c>
      <c r="B57" s="35"/>
      <c r="C57" s="70">
        <f>C45+C55</f>
        <v>298025</v>
      </c>
      <c r="D57" s="70"/>
      <c r="E57" s="70">
        <f>E45+E55</f>
        <v>106862</v>
      </c>
      <c r="F57" s="35"/>
      <c r="G57" s="70">
        <f>G45+G55</f>
        <v>101962</v>
      </c>
      <c r="H57" s="69"/>
    </row>
    <row r="58" spans="1:8" ht="5.25" customHeight="1">
      <c r="A58" s="92"/>
      <c r="B58" s="35"/>
      <c r="C58" s="69"/>
      <c r="D58" s="69"/>
      <c r="E58" s="69"/>
      <c r="F58" s="35"/>
      <c r="G58" s="69"/>
      <c r="H58" s="69"/>
    </row>
    <row r="59" spans="1:8" ht="15" thickBot="1">
      <c r="A59" s="33" t="s">
        <v>43</v>
      </c>
      <c r="B59" s="35"/>
      <c r="C59" s="71">
        <f>C36+C57</f>
        <v>873896</v>
      </c>
      <c r="D59" s="71"/>
      <c r="E59" s="71">
        <f>E36+E57</f>
        <v>699817</v>
      </c>
      <c r="F59" s="35"/>
      <c r="G59" s="71">
        <f>G36+G57</f>
        <v>661567</v>
      </c>
      <c r="H59" s="69"/>
    </row>
    <row r="60" spans="1:8" ht="7.5" customHeight="1" thickTop="1">
      <c r="A60" s="18"/>
      <c r="B60" s="41"/>
      <c r="C60" s="41"/>
      <c r="D60" s="41"/>
      <c r="E60" s="123"/>
      <c r="F60" s="41"/>
      <c r="G60" s="123"/>
      <c r="H60" s="123"/>
    </row>
    <row r="61" spans="1:8" ht="11.25" customHeight="1">
      <c r="A61" s="18"/>
      <c r="B61" s="41"/>
      <c r="C61" s="318">
        <f>C27-C59</f>
        <v>0</v>
      </c>
      <c r="D61" s="41"/>
      <c r="E61" s="271">
        <f>E59-E27</f>
        <v>0</v>
      </c>
      <c r="F61" s="41"/>
      <c r="G61" s="271">
        <f>G59-G27</f>
        <v>0</v>
      </c>
      <c r="H61" s="271"/>
    </row>
    <row r="62" spans="1:8" ht="15" customHeight="1">
      <c r="A62" s="97" t="str">
        <f>'IS'!A45</f>
        <v>Приложенията на страници от 5 до 159 са неразделна част от индивидуалния финансов отчет.</v>
      </c>
      <c r="B62" s="98"/>
      <c r="C62" s="98"/>
      <c r="D62" s="98"/>
      <c r="E62" s="147"/>
      <c r="F62" s="147"/>
      <c r="G62" s="147"/>
      <c r="H62" s="147"/>
    </row>
    <row r="63" spans="1:8" ht="6.75" customHeight="1">
      <c r="A63" s="97"/>
      <c r="B63" s="98"/>
      <c r="C63" s="98"/>
      <c r="D63" s="98"/>
      <c r="E63" s="147"/>
      <c r="F63" s="147"/>
      <c r="G63" s="147"/>
      <c r="H63" s="147"/>
    </row>
    <row r="64" spans="1:8" s="14" customFormat="1" ht="15">
      <c r="A64" s="13" t="s">
        <v>59</v>
      </c>
      <c r="B64" s="37"/>
      <c r="C64" s="37"/>
      <c r="D64" s="37"/>
      <c r="E64" s="144"/>
      <c r="F64" s="37"/>
      <c r="G64" s="144"/>
      <c r="H64" s="143"/>
    </row>
    <row r="65" spans="1:8" s="14" customFormat="1" ht="13.5" customHeight="1">
      <c r="A65" s="72" t="s">
        <v>60</v>
      </c>
      <c r="B65" s="37"/>
      <c r="C65" s="37"/>
      <c r="D65" s="37"/>
      <c r="E65" s="37"/>
      <c r="F65" s="37"/>
      <c r="G65" s="143"/>
      <c r="H65" s="143"/>
    </row>
    <row r="66" spans="1:8" s="14" customFormat="1" ht="6" customHeight="1">
      <c r="A66" s="72"/>
      <c r="B66" s="37"/>
      <c r="C66" s="37"/>
      <c r="D66" s="37"/>
      <c r="E66" s="37"/>
      <c r="F66" s="37"/>
      <c r="G66" s="37"/>
      <c r="H66" s="37"/>
    </row>
    <row r="67" spans="1:8" s="14" customFormat="1" ht="13.5" customHeight="1">
      <c r="A67" s="13" t="str">
        <f>'IS'!A49</f>
        <v>Финансов директор: </v>
      </c>
      <c r="B67" s="37"/>
      <c r="C67" s="37"/>
      <c r="D67" s="37"/>
      <c r="E67" s="37"/>
      <c r="F67" s="37"/>
      <c r="G67" s="37"/>
      <c r="H67" s="37"/>
    </row>
    <row r="68" spans="1:8" s="14" customFormat="1" ht="12.75" customHeight="1">
      <c r="A68" s="72" t="str">
        <f>'IS'!A50</f>
        <v>Борис Борисов</v>
      </c>
      <c r="B68" s="37"/>
      <c r="C68" s="37"/>
      <c r="D68" s="37"/>
      <c r="E68" s="37"/>
      <c r="F68" s="37"/>
      <c r="G68" s="143"/>
      <c r="H68" s="143"/>
    </row>
    <row r="69" spans="1:8" s="14" customFormat="1" ht="4.5" customHeight="1">
      <c r="A69" s="72"/>
      <c r="B69" s="37"/>
      <c r="C69" s="37"/>
      <c r="D69" s="37"/>
      <c r="E69" s="37"/>
      <c r="F69" s="37"/>
      <c r="G69" s="37"/>
      <c r="H69" s="37"/>
    </row>
    <row r="70" spans="1:8" s="14" customFormat="1" ht="12" customHeight="1">
      <c r="A70" s="78" t="s">
        <v>75</v>
      </c>
      <c r="B70" s="37"/>
      <c r="C70" s="37"/>
      <c r="D70" s="37"/>
      <c r="E70" s="37"/>
      <c r="F70" s="37"/>
      <c r="G70" s="37"/>
      <c r="H70" s="37"/>
    </row>
    <row r="71" spans="1:8" s="14" customFormat="1" ht="12.75" customHeight="1">
      <c r="A71" s="79" t="s">
        <v>50</v>
      </c>
      <c r="B71" s="37"/>
      <c r="C71" s="37"/>
      <c r="D71" s="37"/>
      <c r="E71" s="37"/>
      <c r="F71" s="37"/>
      <c r="G71" s="37"/>
      <c r="H71" s="37"/>
    </row>
    <row r="72" spans="1:4" ht="14.25" customHeight="1">
      <c r="A72" s="227" t="str">
        <f>'IS'!A53</f>
        <v>* Обединени показатели (Приложение № 42)</v>
      </c>
      <c r="B72" s="37"/>
      <c r="C72" s="37"/>
      <c r="D72" s="37"/>
    </row>
  </sheetData>
  <sheetProtection/>
  <mergeCells count="4">
    <mergeCell ref="G4:G5"/>
    <mergeCell ref="B4:B5"/>
    <mergeCell ref="E4:E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view="pageBreakPreview" zoomScaleSheetLayoutView="100" zoomScalePageLayoutView="0" workbookViewId="0" topLeftCell="A37">
      <selection activeCell="C56" sqref="C56:E60"/>
    </sheetView>
  </sheetViews>
  <sheetFormatPr defaultColWidth="2.57421875" defaultRowHeight="12.75"/>
  <cols>
    <col min="1" max="1" width="70.0039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328" t="str">
        <f>SFP!A1</f>
        <v>СОФАРМА АД</v>
      </c>
      <c r="B1" s="329"/>
      <c r="C1" s="329"/>
      <c r="D1" s="329"/>
      <c r="E1" s="329"/>
    </row>
    <row r="2" spans="1:5" s="3" customFormat="1" ht="15">
      <c r="A2" s="330" t="s">
        <v>201</v>
      </c>
      <c r="B2" s="331"/>
      <c r="C2" s="331"/>
      <c r="D2" s="331"/>
      <c r="E2" s="331"/>
    </row>
    <row r="3" spans="1:5" s="3" customFormat="1" ht="15">
      <c r="A3" s="83" t="str">
        <f>'IS'!A3</f>
        <v>за годината, завършваща на 31 декември 2023 година</v>
      </c>
      <c r="B3" s="44"/>
      <c r="C3" s="44"/>
      <c r="D3" s="44"/>
      <c r="E3" s="44"/>
    </row>
    <row r="4" spans="1:5" ht="14.25" customHeight="1">
      <c r="A4" s="332" t="s">
        <v>5</v>
      </c>
      <c r="B4" s="332"/>
      <c r="C4" s="56">
        <v>2023</v>
      </c>
      <c r="D4" s="59"/>
      <c r="E4" s="56">
        <v>2022</v>
      </c>
    </row>
    <row r="5" spans="1:5" ht="13.5" customHeight="1">
      <c r="A5" s="45"/>
      <c r="B5" s="12"/>
      <c r="C5" s="42" t="s">
        <v>9</v>
      </c>
      <c r="D5" s="12"/>
      <c r="E5" s="42" t="s">
        <v>9</v>
      </c>
    </row>
    <row r="6" spans="1:5" ht="11.25" customHeight="1">
      <c r="A6" s="45"/>
      <c r="B6" s="12"/>
      <c r="C6" s="157"/>
      <c r="D6" s="12"/>
      <c r="E6" s="157" t="s">
        <v>124</v>
      </c>
    </row>
    <row r="7" spans="1:5" ht="12.75" customHeight="1">
      <c r="A7" s="43" t="s">
        <v>12</v>
      </c>
      <c r="B7" s="46"/>
      <c r="C7" s="47"/>
      <c r="D7" s="46"/>
      <c r="E7" s="47"/>
    </row>
    <row r="8" spans="1:5" ht="15">
      <c r="A8" s="48" t="s">
        <v>6</v>
      </c>
      <c r="B8" s="46"/>
      <c r="C8" s="73">
        <v>244819</v>
      </c>
      <c r="D8" s="46"/>
      <c r="E8" s="73">
        <v>295051</v>
      </c>
    </row>
    <row r="9" spans="1:5" ht="15">
      <c r="A9" s="48" t="s">
        <v>67</v>
      </c>
      <c r="B9" s="46"/>
      <c r="C9" s="73">
        <f>-162723</f>
        <v>-162723</v>
      </c>
      <c r="D9" s="46"/>
      <c r="E9" s="73">
        <v>-146838</v>
      </c>
    </row>
    <row r="10" spans="1:5" ht="15">
      <c r="A10" s="48" t="s">
        <v>28</v>
      </c>
      <c r="B10" s="46"/>
      <c r="C10" s="73">
        <v>-64263</v>
      </c>
      <c r="D10" s="46"/>
      <c r="E10" s="73">
        <v>-51232</v>
      </c>
    </row>
    <row r="11" spans="1:5" s="6" customFormat="1" ht="15">
      <c r="A11" s="48" t="s">
        <v>26</v>
      </c>
      <c r="B11" s="49"/>
      <c r="C11" s="73">
        <v>-10433</v>
      </c>
      <c r="D11" s="49"/>
      <c r="E11" s="73">
        <v>-6999</v>
      </c>
    </row>
    <row r="12" spans="1:5" s="6" customFormat="1" ht="15">
      <c r="A12" s="48" t="s">
        <v>29</v>
      </c>
      <c r="B12" s="49"/>
      <c r="C12" s="73">
        <v>2361</v>
      </c>
      <c r="D12" s="49"/>
      <c r="E12" s="73">
        <v>4632</v>
      </c>
    </row>
    <row r="13" spans="1:5" s="6" customFormat="1" ht="15">
      <c r="A13" s="48" t="s">
        <v>113</v>
      </c>
      <c r="B13" s="49"/>
      <c r="C13" s="73">
        <v>-8205</v>
      </c>
      <c r="D13" s="49"/>
      <c r="E13" s="73">
        <v>-4921</v>
      </c>
    </row>
    <row r="14" spans="1:5" s="6" customFormat="1" ht="15">
      <c r="A14" s="48" t="s">
        <v>54</v>
      </c>
      <c r="B14" s="49"/>
      <c r="C14" s="73">
        <v>-2222</v>
      </c>
      <c r="D14" s="49"/>
      <c r="E14" s="73">
        <v>-898</v>
      </c>
    </row>
    <row r="15" spans="1:5" s="6" customFormat="1" ht="15">
      <c r="A15" s="48" t="s">
        <v>77</v>
      </c>
      <c r="B15" s="49"/>
      <c r="C15" s="73">
        <v>-460</v>
      </c>
      <c r="D15" s="49"/>
      <c r="E15" s="73">
        <v>-222</v>
      </c>
    </row>
    <row r="16" spans="1:5" ht="15">
      <c r="A16" s="155" t="s">
        <v>24</v>
      </c>
      <c r="B16" s="49"/>
      <c r="C16" s="73">
        <v>-1480</v>
      </c>
      <c r="D16" s="49"/>
      <c r="E16" s="73">
        <v>-420</v>
      </c>
    </row>
    <row r="17" spans="1:5" s="6" customFormat="1" ht="14.25">
      <c r="A17" s="43" t="s">
        <v>107</v>
      </c>
      <c r="B17" s="49"/>
      <c r="C17" s="74">
        <f>SUM(C8:C16)</f>
        <v>-2606</v>
      </c>
      <c r="D17" s="49"/>
      <c r="E17" s="74">
        <f>SUM(E8:E16)</f>
        <v>88153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4.25">
      <c r="A19" s="50" t="s">
        <v>13</v>
      </c>
      <c r="B19" s="49"/>
      <c r="C19" s="60"/>
      <c r="D19" s="49"/>
      <c r="E19" s="60"/>
    </row>
    <row r="20" spans="1:5" ht="15">
      <c r="A20" s="48" t="s">
        <v>20</v>
      </c>
      <c r="B20" s="49"/>
      <c r="C20" s="73">
        <v>-13406</v>
      </c>
      <c r="D20" s="73"/>
      <c r="E20" s="73">
        <v>-12766</v>
      </c>
    </row>
    <row r="21" spans="1:5" ht="15">
      <c r="A21" s="51" t="s">
        <v>46</v>
      </c>
      <c r="B21" s="49"/>
      <c r="C21" s="73">
        <v>14658</v>
      </c>
      <c r="D21" s="73"/>
      <c r="E21" s="73">
        <v>540</v>
      </c>
    </row>
    <row r="22" spans="1:5" ht="15">
      <c r="A22" s="48" t="s">
        <v>47</v>
      </c>
      <c r="B22" s="49"/>
      <c r="C22" s="73">
        <v>-2089</v>
      </c>
      <c r="D22" s="73"/>
      <c r="E22" s="73">
        <v>-762</v>
      </c>
    </row>
    <row r="23" spans="1:5" ht="15">
      <c r="A23" s="48" t="s">
        <v>153</v>
      </c>
      <c r="B23" s="49"/>
      <c r="C23" s="73">
        <v>-290</v>
      </c>
      <c r="D23" s="73"/>
      <c r="E23" s="73">
        <v>-408</v>
      </c>
    </row>
    <row r="24" spans="1:5" ht="15">
      <c r="A24" s="48" t="s">
        <v>120</v>
      </c>
      <c r="B24" s="49"/>
      <c r="C24" s="73">
        <v>-27933</v>
      </c>
      <c r="D24" s="73"/>
      <c r="E24" s="73">
        <v>-16481</v>
      </c>
    </row>
    <row r="25" spans="1:5" ht="15">
      <c r="A25" s="48" t="s">
        <v>123</v>
      </c>
      <c r="B25" s="49"/>
      <c r="C25" s="73">
        <v>2845</v>
      </c>
      <c r="D25" s="73"/>
      <c r="E25" s="73">
        <v>0</v>
      </c>
    </row>
    <row r="26" spans="1:5" ht="15">
      <c r="A26" s="48" t="s">
        <v>185</v>
      </c>
      <c r="B26" s="49"/>
      <c r="C26" s="73">
        <v>-13440</v>
      </c>
      <c r="D26" s="170"/>
      <c r="E26" s="73">
        <v>-675</v>
      </c>
    </row>
    <row r="27" spans="1:5" ht="25.5">
      <c r="A27" s="48" t="s">
        <v>186</v>
      </c>
      <c r="B27" s="49"/>
      <c r="C27" s="73">
        <v>578</v>
      </c>
      <c r="D27" s="170"/>
      <c r="E27" s="73">
        <v>628</v>
      </c>
    </row>
    <row r="28" spans="1:5" s="250" customFormat="1" ht="15">
      <c r="A28" s="247" t="s">
        <v>146</v>
      </c>
      <c r="B28" s="248"/>
      <c r="C28" s="73">
        <f>-1121-6484-1</f>
        <v>-7606</v>
      </c>
      <c r="D28" s="73"/>
      <c r="E28" s="73">
        <v>-10860</v>
      </c>
    </row>
    <row r="29" spans="1:5" ht="15">
      <c r="A29" s="48" t="s">
        <v>141</v>
      </c>
      <c r="B29" s="49"/>
      <c r="C29" s="73">
        <v>218</v>
      </c>
      <c r="D29" s="73"/>
      <c r="E29" s="73">
        <v>515</v>
      </c>
    </row>
    <row r="30" spans="1:5" ht="15">
      <c r="A30" s="48" t="s">
        <v>117</v>
      </c>
      <c r="B30" s="49"/>
      <c r="C30" s="73">
        <v>197</v>
      </c>
      <c r="D30" s="73"/>
      <c r="E30" s="73">
        <v>272</v>
      </c>
    </row>
    <row r="31" spans="1:5" ht="15">
      <c r="A31" s="48" t="s">
        <v>177</v>
      </c>
      <c r="B31" s="49"/>
      <c r="C31" s="73">
        <v>1488</v>
      </c>
      <c r="D31" s="73"/>
      <c r="E31" s="73">
        <v>1215</v>
      </c>
    </row>
    <row r="32" spans="1:5" ht="25.5">
      <c r="A32" s="96" t="s">
        <v>144</v>
      </c>
      <c r="B32" s="49"/>
      <c r="C32" s="73">
        <v>26</v>
      </c>
      <c r="D32" s="170"/>
      <c r="E32" s="73">
        <v>33</v>
      </c>
    </row>
    <row r="33" spans="1:5" ht="15">
      <c r="A33" s="51" t="s">
        <v>85</v>
      </c>
      <c r="B33" s="49"/>
      <c r="C33" s="73">
        <v>-25704</v>
      </c>
      <c r="D33" s="73"/>
      <c r="E33" s="73">
        <v>-58500</v>
      </c>
    </row>
    <row r="34" spans="1:5" ht="15">
      <c r="A34" s="48" t="s">
        <v>87</v>
      </c>
      <c r="B34" s="49"/>
      <c r="C34" s="73">
        <v>39039</v>
      </c>
      <c r="D34" s="73"/>
      <c r="E34" s="73">
        <v>45684</v>
      </c>
    </row>
    <row r="35" spans="1:5" ht="15">
      <c r="A35" s="48" t="s">
        <v>95</v>
      </c>
      <c r="B35" s="49"/>
      <c r="C35" s="73">
        <v>-2740</v>
      </c>
      <c r="D35" s="73"/>
      <c r="E35" s="73">
        <v>0</v>
      </c>
    </row>
    <row r="36" spans="1:5" ht="15">
      <c r="A36" s="48" t="s">
        <v>114</v>
      </c>
      <c r="B36" s="49"/>
      <c r="C36" s="73">
        <v>2393</v>
      </c>
      <c r="D36" s="73"/>
      <c r="E36" s="73">
        <v>975</v>
      </c>
    </row>
    <row r="37" spans="1:5" ht="15">
      <c r="A37" s="48" t="s">
        <v>198</v>
      </c>
      <c r="B37" s="49"/>
      <c r="C37" s="73">
        <v>946</v>
      </c>
      <c r="D37" s="73"/>
      <c r="E37" s="73">
        <v>0</v>
      </c>
    </row>
    <row r="38" spans="1:5" ht="25.5">
      <c r="A38" s="96" t="s">
        <v>194</v>
      </c>
      <c r="B38" s="49"/>
      <c r="C38" s="73">
        <v>-9134</v>
      </c>
      <c r="D38" s="73"/>
      <c r="E38" s="73">
        <v>0</v>
      </c>
    </row>
    <row r="39" spans="1:5" ht="15">
      <c r="A39" s="48" t="s">
        <v>154</v>
      </c>
      <c r="B39" s="49"/>
      <c r="C39" s="73">
        <v>424</v>
      </c>
      <c r="D39" s="73"/>
      <c r="E39" s="73">
        <v>243</v>
      </c>
    </row>
    <row r="40" spans="1:5" ht="15">
      <c r="A40" s="166" t="s">
        <v>134</v>
      </c>
      <c r="B40" s="49"/>
      <c r="C40" s="74">
        <f>SUM(C20:C39)</f>
        <v>-39530</v>
      </c>
      <c r="D40" s="49"/>
      <c r="E40" s="74">
        <f>SUM(E20:E39)</f>
        <v>-50347</v>
      </c>
    </row>
    <row r="41" spans="1:5" ht="4.5" customHeight="1">
      <c r="A41" s="48"/>
      <c r="B41" s="49"/>
      <c r="C41" s="60"/>
      <c r="D41" s="49"/>
      <c r="E41" s="60"/>
    </row>
    <row r="42" spans="1:5" ht="14.25" customHeight="1">
      <c r="A42" s="50" t="s">
        <v>14</v>
      </c>
      <c r="B42" s="49"/>
      <c r="C42" s="61"/>
      <c r="D42" s="49"/>
      <c r="E42" s="61"/>
    </row>
    <row r="43" spans="1:5" ht="13.5" customHeight="1">
      <c r="A43" s="317" t="s">
        <v>195</v>
      </c>
      <c r="B43" s="46"/>
      <c r="C43" s="5">
        <v>156084</v>
      </c>
      <c r="D43" s="46"/>
      <c r="E43" s="316">
        <v>0</v>
      </c>
    </row>
    <row r="44" spans="1:5" ht="13.5" customHeight="1">
      <c r="A44" s="317" t="s">
        <v>196</v>
      </c>
      <c r="B44" s="46"/>
      <c r="C44" s="5">
        <v>36565</v>
      </c>
      <c r="D44" s="46"/>
      <c r="E44" s="316">
        <v>0</v>
      </c>
    </row>
    <row r="45" spans="1:5" ht="15">
      <c r="A45" s="48" t="s">
        <v>76</v>
      </c>
      <c r="B45" s="49"/>
      <c r="C45" s="5">
        <v>-2337</v>
      </c>
      <c r="E45" s="5">
        <v>-10303</v>
      </c>
    </row>
    <row r="46" spans="1:5" ht="15">
      <c r="A46" s="51" t="s">
        <v>197</v>
      </c>
      <c r="B46" s="49"/>
      <c r="C46" s="5">
        <v>33063</v>
      </c>
      <c r="E46" s="5">
        <v>-35728</v>
      </c>
    </row>
    <row r="47" spans="1:5" ht="15">
      <c r="A47" s="48" t="s">
        <v>27</v>
      </c>
      <c r="B47" s="49"/>
      <c r="C47" s="5">
        <v>-89</v>
      </c>
      <c r="E47" s="5">
        <v>-60</v>
      </c>
    </row>
    <row r="48" spans="1:5" ht="15">
      <c r="A48" s="48" t="s">
        <v>91</v>
      </c>
      <c r="B48" s="49"/>
      <c r="C48" s="5">
        <f>-5253+1</f>
        <v>-5252</v>
      </c>
      <c r="E48" s="5">
        <v>-1919</v>
      </c>
    </row>
    <row r="49" spans="1:5" ht="15">
      <c r="A49" s="48" t="s">
        <v>178</v>
      </c>
      <c r="B49" s="49"/>
      <c r="C49" s="5">
        <f>-71888-1</f>
        <v>-71889</v>
      </c>
      <c r="E49" s="5">
        <v>-11</v>
      </c>
    </row>
    <row r="50" spans="1:5" ht="15">
      <c r="A50" s="48" t="s">
        <v>179</v>
      </c>
      <c r="B50" s="49"/>
      <c r="C50" s="5">
        <v>-1929</v>
      </c>
      <c r="E50" s="5">
        <v>-1327</v>
      </c>
    </row>
    <row r="51" spans="1:5" ht="15">
      <c r="A51" s="48" t="s">
        <v>155</v>
      </c>
      <c r="B51" s="49"/>
      <c r="C51" s="5">
        <v>-864</v>
      </c>
      <c r="E51" s="5">
        <v>-866</v>
      </c>
    </row>
    <row r="52" spans="1:5" ht="15">
      <c r="A52" s="264" t="s">
        <v>156</v>
      </c>
      <c r="B52" s="49"/>
      <c r="C52" s="5">
        <v>36</v>
      </c>
      <c r="E52" s="5">
        <v>34</v>
      </c>
    </row>
    <row r="53" spans="1:5" ht="15">
      <c r="A53" s="264" t="s">
        <v>217</v>
      </c>
      <c r="B53" s="49"/>
      <c r="C53" s="5">
        <f>-792+1</f>
        <v>-791</v>
      </c>
      <c r="E53" s="5">
        <v>79</v>
      </c>
    </row>
    <row r="54" spans="1:5" s="6" customFormat="1" ht="14.25">
      <c r="A54" s="252" t="s">
        <v>112</v>
      </c>
      <c r="B54" s="49"/>
      <c r="C54" s="253">
        <f>SUM(C43:C53)</f>
        <v>142597</v>
      </c>
      <c r="D54" s="248"/>
      <c r="E54" s="253">
        <f>SUM(E43:E53)</f>
        <v>-50101</v>
      </c>
    </row>
    <row r="55" spans="1:5" ht="6.75" customHeight="1">
      <c r="A55" s="251"/>
      <c r="B55" s="49"/>
      <c r="C55" s="249"/>
      <c r="D55" s="248"/>
      <c r="E55" s="249"/>
    </row>
    <row r="56" spans="1:5" s="19" customFormat="1" ht="16.5" customHeight="1">
      <c r="A56" s="254" t="s">
        <v>145</v>
      </c>
      <c r="B56" s="49"/>
      <c r="C56" s="255">
        <f>C54+C40+C17</f>
        <v>100461</v>
      </c>
      <c r="D56" s="248"/>
      <c r="E56" s="255">
        <f>E54+E40+E17</f>
        <v>-12295</v>
      </c>
    </row>
    <row r="57" spans="1:5" s="19" customFormat="1" ht="5.25" customHeight="1">
      <c r="A57" s="256"/>
      <c r="B57" s="49"/>
      <c r="C57" s="257"/>
      <c r="D57" s="248"/>
      <c r="E57" s="257"/>
    </row>
    <row r="58" spans="1:5" s="20" customFormat="1" ht="15">
      <c r="A58" s="256" t="s">
        <v>65</v>
      </c>
      <c r="B58" s="49"/>
      <c r="C58" s="249">
        <v>4893</v>
      </c>
      <c r="D58" s="248"/>
      <c r="E58" s="249">
        <v>17188</v>
      </c>
    </row>
    <row r="59" spans="1:5" s="20" customFormat="1" ht="6" customHeight="1">
      <c r="A59" s="256"/>
      <c r="B59" s="49"/>
      <c r="C59" s="258"/>
      <c r="D59" s="248"/>
      <c r="E59" s="258"/>
    </row>
    <row r="60" spans="1:5" ht="15.75" thickBot="1">
      <c r="A60" s="259" t="s">
        <v>121</v>
      </c>
      <c r="B60" s="49">
        <v>27</v>
      </c>
      <c r="C60" s="260">
        <f>C58+C56</f>
        <v>105354</v>
      </c>
      <c r="D60" s="248"/>
      <c r="E60" s="260">
        <f>E58+E56</f>
        <v>4893</v>
      </c>
    </row>
    <row r="61" spans="2:5" ht="7.5" customHeight="1" thickTop="1">
      <c r="B61" s="49"/>
      <c r="C61" s="141"/>
      <c r="D61" s="46"/>
      <c r="E61" s="141"/>
    </row>
    <row r="62" spans="1:4" ht="15">
      <c r="A62" s="76" t="str">
        <f>SFP!A62</f>
        <v>Приложенията на страници от 5 до 159 са неразделна част от индивидуалния финансов отчет.</v>
      </c>
      <c r="B62" s="46"/>
      <c r="C62" s="122"/>
      <c r="D62" s="46"/>
    </row>
    <row r="63" spans="1:4" ht="6.75" customHeight="1">
      <c r="A63" s="76"/>
      <c r="B63" s="46"/>
      <c r="C63" s="122"/>
      <c r="D63" s="46"/>
    </row>
    <row r="64" spans="1:4" ht="15">
      <c r="A64" s="76" t="str">
        <f>SFP!A64</f>
        <v>Изпълнителен директор: </v>
      </c>
      <c r="B64" s="46"/>
      <c r="C64" s="122"/>
      <c r="D64" s="46"/>
    </row>
    <row r="65" spans="1:4" ht="12" customHeight="1">
      <c r="A65" s="233" t="s">
        <v>64</v>
      </c>
      <c r="B65" s="46"/>
      <c r="C65" s="46"/>
      <c r="D65" s="46"/>
    </row>
    <row r="66" spans="1:4" ht="15">
      <c r="A66" s="234" t="str">
        <f>'[1]SFP'!A62</f>
        <v>Финансов директор: </v>
      </c>
      <c r="B66" s="46"/>
      <c r="C66" s="46"/>
      <c r="D66" s="46"/>
    </row>
    <row r="67" spans="1:4" ht="11.25" customHeight="1">
      <c r="A67" s="233" t="str">
        <f>'[1]SFP'!A63</f>
        <v>Борис Борисов</v>
      </c>
      <c r="B67" s="46"/>
      <c r="C67" s="46"/>
      <c r="D67" s="46"/>
    </row>
    <row r="68" spans="1:4" ht="15">
      <c r="A68" s="235" t="s">
        <v>75</v>
      </c>
      <c r="B68" s="46"/>
      <c r="C68" s="46"/>
      <c r="D68" s="46"/>
    </row>
    <row r="69" spans="1:4" ht="10.5" customHeight="1">
      <c r="A69" s="233" t="str">
        <f>'[2]IS'!A50</f>
        <v>Йорданка Петкова</v>
      </c>
      <c r="B69" s="46"/>
      <c r="C69" s="46"/>
      <c r="D69" s="46"/>
    </row>
    <row r="70" spans="1:4" ht="9.75" customHeight="1">
      <c r="A70" s="233"/>
      <c r="B70" s="46"/>
      <c r="C70" s="46"/>
      <c r="D70" s="46"/>
    </row>
    <row r="71" spans="1:4" ht="9.75" customHeight="1">
      <c r="A71" s="236" t="s">
        <v>183</v>
      </c>
      <c r="B71" s="37"/>
      <c r="C71" s="46"/>
      <c r="D71" s="46"/>
    </row>
    <row r="72" spans="1:2" ht="15">
      <c r="A72" s="237"/>
      <c r="B72" s="37"/>
    </row>
    <row r="73" ht="15">
      <c r="A73" s="77"/>
    </row>
    <row r="74" ht="15">
      <c r="A74" s="93"/>
    </row>
    <row r="75" ht="15">
      <c r="A75" s="94"/>
    </row>
    <row r="76" ht="15">
      <c r="A76" s="93"/>
    </row>
    <row r="77" ht="15">
      <c r="A77" s="95"/>
    </row>
    <row r="78" ht="15">
      <c r="A78" s="95"/>
    </row>
  </sheetData>
  <sheetProtection/>
  <mergeCells count="3">
    <mergeCell ref="A1:E1"/>
    <mergeCell ref="A2:E2"/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3"/>
  <headerFooter alignWithMargins="0">
    <oddFooter>&amp;R3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3"/>
  <sheetViews>
    <sheetView tabSelected="1" view="pageBreakPreview" zoomScaleSheetLayoutView="100" zoomScalePageLayoutView="0" workbookViewId="0" topLeftCell="B22">
      <selection activeCell="C31" sqref="C31:S46"/>
    </sheetView>
  </sheetViews>
  <sheetFormatPr defaultColWidth="9.140625" defaultRowHeight="12.75"/>
  <cols>
    <col min="1" max="1" width="51.140625" style="8" customWidth="1"/>
    <col min="2" max="2" width="6.57421875" style="8" customWidth="1"/>
    <col min="3" max="3" width="12.140625" style="8" customWidth="1"/>
    <col min="4" max="4" width="0.5625" style="8" customWidth="1"/>
    <col min="5" max="5" width="12.00390625" style="8" customWidth="1"/>
    <col min="6" max="6" width="0.71875" style="8" customWidth="1"/>
    <col min="7" max="7" width="11.8515625" style="8" customWidth="1"/>
    <col min="8" max="8" width="0.5625" style="8" customWidth="1"/>
    <col min="9" max="9" width="15.00390625" style="8" customWidth="1"/>
    <col min="10" max="10" width="0.85546875" style="8" customWidth="1"/>
    <col min="11" max="11" width="13.8515625" style="8" customWidth="1"/>
    <col min="12" max="12" width="1.8515625" style="8" customWidth="1"/>
    <col min="13" max="13" width="14.57421875" style="8" customWidth="1"/>
    <col min="14" max="14" width="0.2890625" style="8" customWidth="1"/>
    <col min="15" max="15" width="12.57421875" style="8" customWidth="1"/>
    <col min="16" max="16" width="0.2890625" style="8" customWidth="1"/>
    <col min="17" max="17" width="11.57421875" style="8" customWidth="1"/>
    <col min="18" max="18" width="2.140625" style="8" customWidth="1"/>
    <col min="19" max="19" width="13.57421875" style="8" customWidth="1"/>
    <col min="20" max="20" width="1.57421875" style="8" customWidth="1"/>
    <col min="21" max="21" width="1.7109375" style="8" customWidth="1"/>
    <col min="22" max="16384" width="9.140625" style="8" customWidth="1"/>
  </cols>
  <sheetData>
    <row r="1" spans="1:20" ht="18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72"/>
    </row>
    <row r="2" spans="1:20" ht="18" customHeight="1">
      <c r="A2" s="330" t="s">
        <v>202</v>
      </c>
      <c r="B2" s="330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10"/>
    </row>
    <row r="3" spans="1:20" ht="15" customHeight="1">
      <c r="A3" s="83" t="str">
        <f>CFS!A3</f>
        <v>за годината, завършваща на 31 декември 2023 година</v>
      </c>
      <c r="B3" s="1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112" customFormat="1" ht="15" customHeight="1">
      <c r="A4" s="337" t="s">
        <v>5</v>
      </c>
      <c r="B4" s="337"/>
      <c r="C4" s="337" t="s">
        <v>25</v>
      </c>
      <c r="D4" s="172"/>
      <c r="E4" s="337" t="s">
        <v>91</v>
      </c>
      <c r="F4" s="172"/>
      <c r="G4" s="337" t="s">
        <v>189</v>
      </c>
      <c r="H4" s="173"/>
      <c r="I4" s="337" t="s">
        <v>71</v>
      </c>
      <c r="J4" s="172"/>
      <c r="K4" s="334" t="s">
        <v>132</v>
      </c>
      <c r="L4" s="173"/>
      <c r="M4" s="337" t="s">
        <v>89</v>
      </c>
      <c r="N4" s="173"/>
      <c r="O4" s="337" t="s">
        <v>158</v>
      </c>
      <c r="P4" s="173"/>
      <c r="Q4" s="337" t="s">
        <v>88</v>
      </c>
      <c r="R4" s="173"/>
      <c r="S4" s="337" t="s">
        <v>30</v>
      </c>
      <c r="T4" s="172"/>
    </row>
    <row r="5" spans="1:20" s="113" customFormat="1" ht="71.25" customHeight="1">
      <c r="A5" s="337"/>
      <c r="B5" s="337"/>
      <c r="C5" s="338"/>
      <c r="D5" s="174"/>
      <c r="E5" s="338"/>
      <c r="F5" s="174"/>
      <c r="G5" s="338"/>
      <c r="H5" s="175"/>
      <c r="I5" s="338"/>
      <c r="J5" s="174"/>
      <c r="K5" s="335"/>
      <c r="L5" s="175"/>
      <c r="M5" s="338"/>
      <c r="N5" s="175"/>
      <c r="O5" s="337"/>
      <c r="P5" s="175"/>
      <c r="Q5" s="338"/>
      <c r="R5" s="175"/>
      <c r="S5" s="338"/>
      <c r="T5" s="174"/>
    </row>
    <row r="6" spans="1:20" s="22" customFormat="1" ht="15">
      <c r="A6" s="176"/>
      <c r="B6" s="177"/>
      <c r="C6" s="178" t="s">
        <v>9</v>
      </c>
      <c r="D6" s="178"/>
      <c r="E6" s="178" t="s">
        <v>9</v>
      </c>
      <c r="F6" s="178"/>
      <c r="G6" s="178" t="s">
        <v>9</v>
      </c>
      <c r="H6" s="178"/>
      <c r="I6" s="178" t="s">
        <v>9</v>
      </c>
      <c r="J6" s="178"/>
      <c r="K6" s="178" t="s">
        <v>9</v>
      </c>
      <c r="L6" s="178"/>
      <c r="M6" s="178" t="s">
        <v>9</v>
      </c>
      <c r="N6" s="178"/>
      <c r="O6" s="178" t="s">
        <v>9</v>
      </c>
      <c r="P6" s="178"/>
      <c r="Q6" s="240" t="s">
        <v>9</v>
      </c>
      <c r="R6" s="240"/>
      <c r="S6" s="240" t="s">
        <v>9</v>
      </c>
      <c r="T6" s="240"/>
    </row>
    <row r="7" spans="1:20" s="21" customFormat="1" ht="5.25" customHeight="1">
      <c r="A7" s="179"/>
      <c r="B7" s="179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268"/>
      <c r="P7" s="178"/>
      <c r="Q7" s="241"/>
      <c r="R7" s="240"/>
      <c r="S7" s="242"/>
      <c r="T7" s="273"/>
    </row>
    <row r="8" spans="1:22" s="14" customFormat="1" ht="15.75" customHeight="1">
      <c r="A8" s="180" t="s">
        <v>171</v>
      </c>
      <c r="B8" s="181"/>
      <c r="C8" s="182">
        <v>134798</v>
      </c>
      <c r="D8" s="183"/>
      <c r="E8" s="182">
        <v>-50284</v>
      </c>
      <c r="F8" s="183"/>
      <c r="G8" s="182">
        <v>66201</v>
      </c>
      <c r="H8" s="183"/>
      <c r="I8" s="182">
        <v>28614</v>
      </c>
      <c r="J8" s="178"/>
      <c r="K8" s="182">
        <v>1644</v>
      </c>
      <c r="L8" s="183"/>
      <c r="M8" s="182">
        <v>342581</v>
      </c>
      <c r="N8" s="183"/>
      <c r="O8" s="267">
        <v>12512</v>
      </c>
      <c r="P8" s="183"/>
      <c r="Q8" s="243">
        <v>28137</v>
      </c>
      <c r="R8" s="244"/>
      <c r="S8" s="243">
        <f>SUM(C8:R8)</f>
        <v>564203</v>
      </c>
      <c r="T8" s="274"/>
      <c r="U8" s="117"/>
      <c r="V8" s="117"/>
    </row>
    <row r="9" spans="1:22" s="14" customFormat="1" ht="13.5" customHeight="1">
      <c r="A9" s="303" t="s">
        <v>116</v>
      </c>
      <c r="B9" s="304">
        <v>42</v>
      </c>
      <c r="C9" s="185">
        <v>0</v>
      </c>
      <c r="D9" s="185"/>
      <c r="E9" s="185">
        <v>0</v>
      </c>
      <c r="F9" s="185"/>
      <c r="G9" s="185">
        <v>0</v>
      </c>
      <c r="H9" s="185"/>
      <c r="I9" s="185">
        <f>171-17</f>
        <v>154</v>
      </c>
      <c r="J9" s="164"/>
      <c r="K9" s="185">
        <v>0</v>
      </c>
      <c r="L9" s="185"/>
      <c r="M9" s="185">
        <v>0</v>
      </c>
      <c r="N9" s="185"/>
      <c r="O9" s="185">
        <v>0</v>
      </c>
      <c r="P9" s="185"/>
      <c r="Q9" s="301">
        <v>-4752</v>
      </c>
      <c r="R9" s="245" t="s">
        <v>133</v>
      </c>
      <c r="S9" s="245">
        <f>I9+Q9</f>
        <v>-4598</v>
      </c>
      <c r="T9" s="245" t="s">
        <v>133</v>
      </c>
      <c r="U9" s="117"/>
      <c r="V9" s="117"/>
    </row>
    <row r="10" spans="1:22" s="14" customFormat="1" ht="13.5" customHeight="1" thickBot="1">
      <c r="A10" s="180" t="s">
        <v>172</v>
      </c>
      <c r="B10" s="181"/>
      <c r="C10" s="187">
        <f>SUM(C8:C9)</f>
        <v>134798</v>
      </c>
      <c r="D10" s="185"/>
      <c r="E10" s="187">
        <f>SUM(E8:E9)</f>
        <v>-50284</v>
      </c>
      <c r="F10" s="185"/>
      <c r="G10" s="187">
        <f>SUM(G8:G9)</f>
        <v>66201</v>
      </c>
      <c r="H10" s="185"/>
      <c r="I10" s="187">
        <f>SUM(I8:I9)</f>
        <v>28768</v>
      </c>
      <c r="J10" s="186"/>
      <c r="K10" s="187">
        <f>SUM(K8:K9)</f>
        <v>1644</v>
      </c>
      <c r="L10" s="185"/>
      <c r="M10" s="187">
        <f>SUM(M8:M9)</f>
        <v>342581</v>
      </c>
      <c r="N10" s="185"/>
      <c r="O10" s="187">
        <f>SUM(O8:O9)</f>
        <v>12512</v>
      </c>
      <c r="P10" s="185"/>
      <c r="Q10" s="246">
        <f>SUM(Q8:Q9)</f>
        <v>23385</v>
      </c>
      <c r="R10" s="245"/>
      <c r="S10" s="246">
        <f>SUM(S8:S9)</f>
        <v>559605</v>
      </c>
      <c r="T10" s="274"/>
      <c r="U10" s="117"/>
      <c r="V10" s="117"/>
    </row>
    <row r="11" spans="1:20" s="14" customFormat="1" ht="15.75" thickTop="1">
      <c r="A11" s="333" t="s">
        <v>157</v>
      </c>
      <c r="B11" s="333"/>
      <c r="C11" s="164"/>
      <c r="D11" s="164"/>
      <c r="E11" s="164"/>
      <c r="F11" s="164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88"/>
      <c r="T11" s="188"/>
    </row>
    <row r="12" spans="1:20" s="14" customFormat="1" ht="11.25" customHeight="1">
      <c r="A12" s="184" t="s">
        <v>181</v>
      </c>
      <c r="B12" s="181"/>
      <c r="C12" s="275">
        <v>0</v>
      </c>
      <c r="D12" s="289"/>
      <c r="E12" s="290">
        <v>-1919</v>
      </c>
      <c r="F12" s="291"/>
      <c r="G12" s="275">
        <v>0</v>
      </c>
      <c r="H12" s="292"/>
      <c r="I12" s="275">
        <v>0</v>
      </c>
      <c r="J12" s="292"/>
      <c r="K12" s="275">
        <v>0</v>
      </c>
      <c r="L12" s="292"/>
      <c r="M12" s="275">
        <v>0</v>
      </c>
      <c r="N12" s="292"/>
      <c r="O12" s="275">
        <v>0</v>
      </c>
      <c r="P12" s="292"/>
      <c r="Q12" s="290">
        <v>0</v>
      </c>
      <c r="R12" s="292"/>
      <c r="S12" s="275">
        <f>SUM(E12:R12)</f>
        <v>-1919</v>
      </c>
      <c r="T12" s="275"/>
    </row>
    <row r="13" spans="1:20" s="14" customFormat="1" ht="12.75" customHeight="1">
      <c r="A13" s="184" t="s">
        <v>180</v>
      </c>
      <c r="B13" s="181"/>
      <c r="C13" s="293">
        <v>0</v>
      </c>
      <c r="D13" s="289"/>
      <c r="E13" s="287">
        <v>0</v>
      </c>
      <c r="F13" s="294"/>
      <c r="G13" s="295">
        <v>0</v>
      </c>
      <c r="H13" s="292"/>
      <c r="I13" s="295">
        <v>0</v>
      </c>
      <c r="J13" s="292"/>
      <c r="K13" s="295">
        <v>0</v>
      </c>
      <c r="L13" s="292"/>
      <c r="M13" s="295">
        <v>0</v>
      </c>
      <c r="N13" s="296"/>
      <c r="O13" s="295">
        <v>0</v>
      </c>
      <c r="P13" s="296"/>
      <c r="Q13" s="297">
        <v>103</v>
      </c>
      <c r="R13" s="296"/>
      <c r="S13" s="298">
        <f>SUM(C13:R13)</f>
        <v>103</v>
      </c>
      <c r="T13" s="191"/>
    </row>
    <row r="14" spans="1:20" s="14" customFormat="1" ht="12.75" customHeight="1">
      <c r="A14" s="231" t="s">
        <v>160</v>
      </c>
      <c r="B14" s="181"/>
      <c r="C14" s="266">
        <v>0</v>
      </c>
      <c r="D14" s="164"/>
      <c r="E14" s="266">
        <v>0</v>
      </c>
      <c r="F14" s="281">
        <v>0</v>
      </c>
      <c r="G14" s="266">
        <v>0</v>
      </c>
      <c r="H14" s="189">
        <v>0</v>
      </c>
      <c r="I14" s="266">
        <v>0</v>
      </c>
      <c r="J14" s="189">
        <v>0</v>
      </c>
      <c r="K14" s="266">
        <v>0</v>
      </c>
      <c r="L14" s="189">
        <v>0</v>
      </c>
      <c r="M14" s="266">
        <v>0</v>
      </c>
      <c r="N14" s="195"/>
      <c r="O14" s="284">
        <f>+O15</f>
        <v>-24</v>
      </c>
      <c r="P14" s="195"/>
      <c r="Q14" s="285">
        <v>0</v>
      </c>
      <c r="R14" s="195"/>
      <c r="S14" s="192">
        <f>SUM(E14:R14)</f>
        <v>-24</v>
      </c>
      <c r="T14" s="275"/>
    </row>
    <row r="15" spans="1:20" s="14" customFormat="1" ht="12.75" customHeight="1">
      <c r="A15" s="230" t="s">
        <v>161</v>
      </c>
      <c r="B15" s="181"/>
      <c r="C15" s="189">
        <v>0</v>
      </c>
      <c r="D15" s="164"/>
      <c r="E15" s="189">
        <v>0</v>
      </c>
      <c r="F15" s="281">
        <v>0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  <c r="N15" s="195"/>
      <c r="O15" s="286">
        <v>-24</v>
      </c>
      <c r="P15" s="195"/>
      <c r="Q15" s="196"/>
      <c r="R15" s="195"/>
      <c r="S15" s="299">
        <f>SUM(E15:R15)</f>
        <v>-24</v>
      </c>
      <c r="T15" s="265"/>
    </row>
    <row r="16" spans="1:20" s="14" customFormat="1" ht="13.5" customHeight="1">
      <c r="A16" s="184" t="s">
        <v>57</v>
      </c>
      <c r="B16" s="197"/>
      <c r="C16" s="192">
        <v>0</v>
      </c>
      <c r="D16" s="198"/>
      <c r="E16" s="192">
        <v>0</v>
      </c>
      <c r="F16" s="282"/>
      <c r="G16" s="192">
        <f>G17</f>
        <v>2427</v>
      </c>
      <c r="H16" s="198"/>
      <c r="I16" s="192">
        <v>0</v>
      </c>
      <c r="J16" s="198"/>
      <c r="K16" s="192">
        <v>0</v>
      </c>
      <c r="L16" s="198"/>
      <c r="M16" s="192">
        <f>M17</f>
        <v>22574</v>
      </c>
      <c r="N16" s="198"/>
      <c r="O16" s="192">
        <v>0</v>
      </c>
      <c r="P16" s="198"/>
      <c r="Q16" s="192">
        <f>Q17</f>
        <v>-25001</v>
      </c>
      <c r="R16" s="198"/>
      <c r="S16" s="192">
        <f>G16+M16+Q16</f>
        <v>0</v>
      </c>
      <c r="T16" s="275"/>
    </row>
    <row r="17" spans="1:20" s="14" customFormat="1" ht="12.75" customHeight="1">
      <c r="A17" s="230" t="s">
        <v>136</v>
      </c>
      <c r="B17" s="199"/>
      <c r="C17" s="191">
        <v>0</v>
      </c>
      <c r="D17" s="191"/>
      <c r="E17" s="191">
        <v>0</v>
      </c>
      <c r="F17" s="280"/>
      <c r="G17" s="191">
        <v>2427</v>
      </c>
      <c r="H17" s="191"/>
      <c r="I17" s="191">
        <v>0</v>
      </c>
      <c r="J17" s="191"/>
      <c r="K17" s="191">
        <v>0</v>
      </c>
      <c r="L17" s="191"/>
      <c r="M17" s="191">
        <v>22574</v>
      </c>
      <c r="N17" s="191"/>
      <c r="O17" s="191">
        <v>0</v>
      </c>
      <c r="P17" s="191"/>
      <c r="Q17" s="191">
        <f>-G17-M17</f>
        <v>-25001</v>
      </c>
      <c r="R17" s="191"/>
      <c r="S17" s="198">
        <f>SUM(C17:R17)</f>
        <v>0</v>
      </c>
      <c r="T17" s="198"/>
    </row>
    <row r="18" spans="1:21" s="14" customFormat="1" ht="14.25" customHeight="1">
      <c r="A18" s="200" t="s">
        <v>162</v>
      </c>
      <c r="B18" s="201"/>
      <c r="C18" s="202">
        <f>+C23+C24</f>
        <v>0</v>
      </c>
      <c r="D18" s="203"/>
      <c r="E18" s="202">
        <f>+E23+E24</f>
        <v>0</v>
      </c>
      <c r="F18" s="283"/>
      <c r="G18" s="202">
        <f>+G23+G24</f>
        <v>0</v>
      </c>
      <c r="H18" s="203"/>
      <c r="I18" s="202">
        <f>I20</f>
        <v>-892</v>
      </c>
      <c r="J18" s="203"/>
      <c r="K18" s="202">
        <f>K20</f>
        <v>-1047</v>
      </c>
      <c r="L18" s="203"/>
      <c r="M18" s="202">
        <v>0</v>
      </c>
      <c r="N18" s="203"/>
      <c r="O18" s="202">
        <v>0</v>
      </c>
      <c r="P18" s="203"/>
      <c r="Q18" s="202">
        <f>Q19+Q20</f>
        <v>39951</v>
      </c>
      <c r="R18" s="203"/>
      <c r="S18" s="202">
        <f>S19+S20</f>
        <v>38012</v>
      </c>
      <c r="T18" s="276"/>
      <c r="U18" s="117"/>
    </row>
    <row r="19" spans="1:21" s="14" customFormat="1" ht="14.25" customHeight="1">
      <c r="A19" s="232" t="s">
        <v>137</v>
      </c>
      <c r="B19" s="201"/>
      <c r="C19" s="276"/>
      <c r="D19" s="203"/>
      <c r="E19" s="276"/>
      <c r="F19" s="283"/>
      <c r="G19" s="276"/>
      <c r="H19" s="203"/>
      <c r="I19" s="276"/>
      <c r="J19" s="203"/>
      <c r="K19" s="276"/>
      <c r="L19" s="203"/>
      <c r="M19" s="276"/>
      <c r="N19" s="203"/>
      <c r="O19" s="276"/>
      <c r="P19" s="203"/>
      <c r="Q19" s="287">
        <v>39429</v>
      </c>
      <c r="R19" s="203"/>
      <c r="S19" s="287">
        <f>SUM(I19:R19)</f>
        <v>39429</v>
      </c>
      <c r="T19" s="276"/>
      <c r="U19" s="117"/>
    </row>
    <row r="20" spans="1:21" s="14" customFormat="1" ht="14.25" customHeight="1">
      <c r="A20" s="232" t="s">
        <v>138</v>
      </c>
      <c r="B20" s="201"/>
      <c r="C20" s="276"/>
      <c r="D20" s="203"/>
      <c r="E20" s="276"/>
      <c r="F20" s="283"/>
      <c r="G20" s="276"/>
      <c r="H20" s="203"/>
      <c r="I20" s="287">
        <v>-892</v>
      </c>
      <c r="J20" s="203"/>
      <c r="K20" s="300">
        <v>-1047</v>
      </c>
      <c r="L20" s="203"/>
      <c r="M20" s="276"/>
      <c r="N20" s="203"/>
      <c r="O20" s="276"/>
      <c r="P20" s="203"/>
      <c r="Q20" s="287">
        <v>522</v>
      </c>
      <c r="R20" s="203"/>
      <c r="S20" s="287">
        <f>SUM(I20:R20)</f>
        <v>-1417</v>
      </c>
      <c r="T20" s="276"/>
      <c r="U20" s="117"/>
    </row>
    <row r="21" spans="1:21" s="14" customFormat="1" ht="15.75" customHeight="1">
      <c r="A21" s="184" t="s">
        <v>116</v>
      </c>
      <c r="B21" s="304" t="s">
        <v>184</v>
      </c>
      <c r="C21" s="198">
        <v>0</v>
      </c>
      <c r="D21" s="198"/>
      <c r="E21" s="198">
        <v>0</v>
      </c>
      <c r="F21" s="282"/>
      <c r="G21" s="198">
        <v>0</v>
      </c>
      <c r="H21" s="198"/>
      <c r="I21" s="198">
        <v>0</v>
      </c>
      <c r="J21" s="198"/>
      <c r="K21" s="198">
        <v>0</v>
      </c>
      <c r="L21" s="198"/>
      <c r="M21" s="198">
        <v>0</v>
      </c>
      <c r="N21" s="198"/>
      <c r="O21" s="198">
        <v>0</v>
      </c>
      <c r="P21" s="198"/>
      <c r="Q21" s="302">
        <v>-2822</v>
      </c>
      <c r="R21" s="198"/>
      <c r="S21" s="185">
        <f>SUM(C21:R21)</f>
        <v>-2822</v>
      </c>
      <c r="T21" s="185"/>
      <c r="U21" s="117"/>
    </row>
    <row r="22" spans="1:21" s="14" customFormat="1" ht="15" customHeight="1">
      <c r="A22" s="200" t="s">
        <v>125</v>
      </c>
      <c r="B22" s="201"/>
      <c r="C22" s="203">
        <f>C18+C21</f>
        <v>0</v>
      </c>
      <c r="D22" s="203"/>
      <c r="E22" s="203">
        <f>E18+E21</f>
        <v>0</v>
      </c>
      <c r="F22" s="283"/>
      <c r="G22" s="203">
        <f>G18+G21</f>
        <v>0</v>
      </c>
      <c r="H22" s="203"/>
      <c r="I22" s="203">
        <f>I18+I21</f>
        <v>-892</v>
      </c>
      <c r="J22" s="203"/>
      <c r="K22" s="203">
        <f>K18+K21</f>
        <v>-1047</v>
      </c>
      <c r="L22" s="203"/>
      <c r="M22" s="203">
        <f>M18+M21</f>
        <v>0</v>
      </c>
      <c r="N22" s="203"/>
      <c r="O22" s="203">
        <f>O18+O21</f>
        <v>0</v>
      </c>
      <c r="P22" s="203"/>
      <c r="Q22" s="203">
        <f>Q23+Q24</f>
        <v>37129</v>
      </c>
      <c r="R22" s="203"/>
      <c r="S22" s="203">
        <f>S18+S21</f>
        <v>35190</v>
      </c>
      <c r="T22" s="203"/>
      <c r="U22" s="117"/>
    </row>
    <row r="23" spans="1:20" s="14" customFormat="1" ht="13.5" customHeight="1">
      <c r="A23" s="232" t="s">
        <v>137</v>
      </c>
      <c r="B23" s="197"/>
      <c r="C23" s="191">
        <v>0</v>
      </c>
      <c r="D23" s="191"/>
      <c r="E23" s="191">
        <v>0</v>
      </c>
      <c r="F23" s="280"/>
      <c r="G23" s="191">
        <v>0</v>
      </c>
      <c r="H23" s="191"/>
      <c r="I23" s="191">
        <v>0</v>
      </c>
      <c r="J23" s="191"/>
      <c r="K23" s="191">
        <v>0</v>
      </c>
      <c r="L23" s="191"/>
      <c r="M23" s="191">
        <v>0</v>
      </c>
      <c r="N23" s="191"/>
      <c r="O23" s="191">
        <v>0</v>
      </c>
      <c r="P23" s="191"/>
      <c r="Q23" s="191">
        <f>Q19-2848</f>
        <v>36581</v>
      </c>
      <c r="R23" s="191"/>
      <c r="S23" s="191">
        <f>SUM(C23:R23)</f>
        <v>36581</v>
      </c>
      <c r="T23" s="191"/>
    </row>
    <row r="24" spans="1:20" s="14" customFormat="1" ht="15" customHeight="1">
      <c r="A24" s="232" t="s">
        <v>138</v>
      </c>
      <c r="B24" s="197"/>
      <c r="C24" s="191">
        <v>0</v>
      </c>
      <c r="D24" s="191"/>
      <c r="E24" s="191">
        <v>0</v>
      </c>
      <c r="F24" s="280"/>
      <c r="G24" s="191">
        <v>0</v>
      </c>
      <c r="H24" s="191"/>
      <c r="I24" s="191">
        <f>I20+I21</f>
        <v>-892</v>
      </c>
      <c r="J24" s="191"/>
      <c r="K24" s="191">
        <f>K20+K21</f>
        <v>-1047</v>
      </c>
      <c r="L24" s="191"/>
      <c r="M24" s="191">
        <v>0</v>
      </c>
      <c r="N24" s="191"/>
      <c r="O24" s="191">
        <v>0</v>
      </c>
      <c r="P24" s="191"/>
      <c r="Q24" s="191">
        <v>548</v>
      </c>
      <c r="R24" s="191"/>
      <c r="S24" s="191">
        <f>SUM(C24:R24)</f>
        <v>-1391</v>
      </c>
      <c r="T24" s="191"/>
    </row>
    <row r="25" spans="1:20" s="14" customFormat="1" ht="13.5" customHeight="1">
      <c r="A25" s="205" t="s">
        <v>93</v>
      </c>
      <c r="B25" s="197"/>
      <c r="C25" s="198">
        <v>0</v>
      </c>
      <c r="D25" s="198"/>
      <c r="E25" s="198">
        <v>0</v>
      </c>
      <c r="F25" s="282"/>
      <c r="G25" s="198">
        <v>0</v>
      </c>
      <c r="H25" s="198"/>
      <c r="I25" s="198">
        <v>-616</v>
      </c>
      <c r="J25" s="198"/>
      <c r="K25" s="198">
        <v>-37</v>
      </c>
      <c r="L25" s="198"/>
      <c r="M25" s="198">
        <v>0</v>
      </c>
      <c r="N25" s="198"/>
      <c r="O25" s="198"/>
      <c r="P25" s="198"/>
      <c r="Q25" s="198">
        <f>-I25-K25</f>
        <v>653</v>
      </c>
      <c r="R25" s="198"/>
      <c r="S25" s="198">
        <v>0</v>
      </c>
      <c r="T25" s="198"/>
    </row>
    <row r="26" spans="1:20" s="14" customFormat="1" ht="16.5" customHeight="1" thickBot="1">
      <c r="A26" s="180" t="s">
        <v>173</v>
      </c>
      <c r="B26" s="181">
        <v>28</v>
      </c>
      <c r="C26" s="206">
        <f>C8</f>
        <v>134798</v>
      </c>
      <c r="D26" s="164"/>
      <c r="E26" s="206">
        <f>E8+E12</f>
        <v>-52203</v>
      </c>
      <c r="F26" s="207"/>
      <c r="G26" s="206">
        <f>G8+G16</f>
        <v>68628</v>
      </c>
      <c r="H26" s="208"/>
      <c r="I26" s="206">
        <f>I8+I18+I25</f>
        <v>27106</v>
      </c>
      <c r="J26" s="208"/>
      <c r="K26" s="206">
        <f>K8+K18+K25</f>
        <v>560</v>
      </c>
      <c r="L26" s="208"/>
      <c r="M26" s="206">
        <f>M8+M16</f>
        <v>365155</v>
      </c>
      <c r="N26" s="208"/>
      <c r="O26" s="206">
        <f>O8+O14</f>
        <v>12488</v>
      </c>
      <c r="P26" s="208"/>
      <c r="Q26" s="206">
        <f>Q8+Q16+Q18+Q25+Q13</f>
        <v>43843</v>
      </c>
      <c r="R26" s="208"/>
      <c r="S26" s="206">
        <f>S8+S12+S14+S18+S13</f>
        <v>600375</v>
      </c>
      <c r="T26" s="277"/>
    </row>
    <row r="27" spans="1:20" s="14" customFormat="1" ht="14.25" customHeight="1" thickTop="1">
      <c r="A27" s="184" t="s">
        <v>116</v>
      </c>
      <c r="B27" s="305">
        <v>42</v>
      </c>
      <c r="C27" s="209">
        <f>C9+C21</f>
        <v>0</v>
      </c>
      <c r="D27" s="209"/>
      <c r="E27" s="209">
        <f>E9+E21</f>
        <v>0</v>
      </c>
      <c r="F27" s="209"/>
      <c r="G27" s="209">
        <f>G9+G21</f>
        <v>0</v>
      </c>
      <c r="H27" s="210"/>
      <c r="I27" s="288">
        <f>I9+I21</f>
        <v>154</v>
      </c>
      <c r="J27" s="210"/>
      <c r="K27" s="209">
        <f>K9+K21</f>
        <v>0</v>
      </c>
      <c r="L27" s="210"/>
      <c r="M27" s="209">
        <f>M9+M21</f>
        <v>0</v>
      </c>
      <c r="N27" s="210"/>
      <c r="O27" s="210">
        <f>O9+O21</f>
        <v>0</v>
      </c>
      <c r="P27" s="210"/>
      <c r="Q27" s="288">
        <f>Q9+Q21</f>
        <v>-7574</v>
      </c>
      <c r="R27" s="210" t="s">
        <v>133</v>
      </c>
      <c r="S27" s="209">
        <f>S9+S21</f>
        <v>-7420</v>
      </c>
      <c r="T27" s="209"/>
    </row>
    <row r="28" spans="1:21" s="14" customFormat="1" ht="14.25" customHeight="1" thickBot="1">
      <c r="A28" s="180" t="s">
        <v>174</v>
      </c>
      <c r="B28" s="304" t="s">
        <v>184</v>
      </c>
      <c r="C28" s="211">
        <f>SUM(C26:C27)</f>
        <v>134798</v>
      </c>
      <c r="D28" s="212"/>
      <c r="E28" s="211">
        <f>SUM(E26:E27)</f>
        <v>-52203</v>
      </c>
      <c r="F28" s="212"/>
      <c r="G28" s="211">
        <f>SUM(G26:G27)</f>
        <v>68628</v>
      </c>
      <c r="H28" s="213"/>
      <c r="I28" s="211">
        <f>SUM(I26:I27)</f>
        <v>27260</v>
      </c>
      <c r="J28" s="213"/>
      <c r="K28" s="211">
        <f>SUM(K26:K27)</f>
        <v>560</v>
      </c>
      <c r="L28" s="213"/>
      <c r="M28" s="211">
        <f>SUM(M26:M27)</f>
        <v>365155</v>
      </c>
      <c r="N28" s="213"/>
      <c r="O28" s="211">
        <f>SUM(O26:O27)</f>
        <v>12488</v>
      </c>
      <c r="P28" s="213"/>
      <c r="Q28" s="211">
        <f>Q10+Q13+Q16+Q22+Q25</f>
        <v>36269</v>
      </c>
      <c r="R28" s="213"/>
      <c r="S28" s="211">
        <f>SUM(S26:S27)</f>
        <v>592955</v>
      </c>
      <c r="T28" s="278"/>
      <c r="U28" s="117"/>
    </row>
    <row r="29" spans="1:20" s="14" customFormat="1" ht="14.25" customHeight="1" thickTop="1">
      <c r="A29" s="336" t="s">
        <v>175</v>
      </c>
      <c r="B29" s="336"/>
      <c r="C29" s="164"/>
      <c r="D29" s="164"/>
      <c r="E29" s="164"/>
      <c r="F29" s="164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88"/>
      <c r="R29" s="179"/>
      <c r="S29" s="188"/>
      <c r="T29" s="188"/>
    </row>
    <row r="30" spans="1:20" s="14" customFormat="1" ht="14.25" customHeight="1">
      <c r="A30" s="307" t="s">
        <v>187</v>
      </c>
      <c r="B30" s="307"/>
      <c r="C30" s="308">
        <v>37793</v>
      </c>
      <c r="D30" s="308"/>
      <c r="E30" s="191">
        <v>0</v>
      </c>
      <c r="F30" s="308"/>
      <c r="G30" s="309">
        <v>118291</v>
      </c>
      <c r="H30" s="308"/>
      <c r="I30" s="191">
        <v>0</v>
      </c>
      <c r="J30" s="308"/>
      <c r="K30" s="191">
        <v>0</v>
      </c>
      <c r="L30" s="308"/>
      <c r="M30" s="191">
        <v>0</v>
      </c>
      <c r="N30" s="308"/>
      <c r="O30" s="191">
        <v>0</v>
      </c>
      <c r="P30" s="308"/>
      <c r="Q30" s="191">
        <v>0</v>
      </c>
      <c r="R30" s="308"/>
      <c r="S30" s="308">
        <f>SUM(C30:R30)</f>
        <v>156084</v>
      </c>
      <c r="T30" s="188"/>
    </row>
    <row r="31" spans="1:20" s="14" customFormat="1" ht="14.25" customHeight="1">
      <c r="A31" s="184" t="s">
        <v>116</v>
      </c>
      <c r="B31" s="304">
        <v>28</v>
      </c>
      <c r="C31" s="191">
        <v>0</v>
      </c>
      <c r="D31" s="164"/>
      <c r="E31" s="186">
        <v>3</v>
      </c>
      <c r="F31" s="164"/>
      <c r="G31" s="191">
        <v>0</v>
      </c>
      <c r="H31" s="179"/>
      <c r="I31" s="198">
        <v>-131</v>
      </c>
      <c r="J31" s="179"/>
      <c r="K31" s="191">
        <v>0</v>
      </c>
      <c r="L31" s="179"/>
      <c r="M31" s="191">
        <v>0</v>
      </c>
      <c r="N31" s="179"/>
      <c r="O31" s="191">
        <v>0</v>
      </c>
      <c r="P31" s="179"/>
      <c r="Q31" s="188">
        <v>128</v>
      </c>
      <c r="R31" s="179"/>
      <c r="S31" s="188">
        <f>SUM(E31:R31)</f>
        <v>0</v>
      </c>
      <c r="T31" s="188"/>
    </row>
    <row r="32" spans="1:20" s="14" customFormat="1" ht="13.5" customHeight="1">
      <c r="A32" s="184" t="s">
        <v>159</v>
      </c>
      <c r="B32" s="181"/>
      <c r="C32" s="192">
        <v>0</v>
      </c>
      <c r="D32" s="164"/>
      <c r="E32" s="193">
        <f>E33</f>
        <v>-5252</v>
      </c>
      <c r="F32" s="164"/>
      <c r="G32" s="192">
        <v>0</v>
      </c>
      <c r="H32" s="179"/>
      <c r="I32" s="192">
        <v>0</v>
      </c>
      <c r="J32" s="179"/>
      <c r="K32" s="192">
        <v>0</v>
      </c>
      <c r="L32" s="179"/>
      <c r="M32" s="192">
        <v>0</v>
      </c>
      <c r="N32" s="179"/>
      <c r="O32" s="269">
        <v>0</v>
      </c>
      <c r="P32" s="179"/>
      <c r="Q32" s="193"/>
      <c r="R32" s="179"/>
      <c r="S32" s="192">
        <f>SUM(E32:R32)</f>
        <v>-5252</v>
      </c>
      <c r="T32" s="275"/>
    </row>
    <row r="33" spans="1:20" s="14" customFormat="1" ht="14.25" customHeight="1">
      <c r="A33" s="231" t="s">
        <v>135</v>
      </c>
      <c r="B33" s="181"/>
      <c r="C33" s="189">
        <v>0</v>
      </c>
      <c r="D33" s="164"/>
      <c r="E33" s="191">
        <v>-5252</v>
      </c>
      <c r="F33" s="194"/>
      <c r="G33" s="190">
        <v>0</v>
      </c>
      <c r="H33" s="179"/>
      <c r="I33" s="190">
        <v>0</v>
      </c>
      <c r="J33" s="179"/>
      <c r="K33" s="190">
        <v>0</v>
      </c>
      <c r="L33" s="179"/>
      <c r="M33" s="190">
        <v>0</v>
      </c>
      <c r="N33" s="195"/>
      <c r="O33" s="270">
        <v>0</v>
      </c>
      <c r="P33" s="195"/>
      <c r="Q33" s="270">
        <v>0</v>
      </c>
      <c r="R33" s="195"/>
      <c r="S33" s="191">
        <f>SUM(E33:R33)</f>
        <v>-5252</v>
      </c>
      <c r="T33" s="191"/>
    </row>
    <row r="34" spans="1:20" s="14" customFormat="1" ht="14.25" customHeight="1">
      <c r="A34" s="231" t="s">
        <v>160</v>
      </c>
      <c r="B34" s="181"/>
      <c r="C34" s="266">
        <v>0</v>
      </c>
      <c r="D34" s="164"/>
      <c r="E34" s="266">
        <v>0</v>
      </c>
      <c r="F34" s="281">
        <v>0</v>
      </c>
      <c r="G34" s="266">
        <v>0</v>
      </c>
      <c r="H34" s="189">
        <v>0</v>
      </c>
      <c r="I34" s="266">
        <v>0</v>
      </c>
      <c r="J34" s="189">
        <v>0</v>
      </c>
      <c r="K34" s="266">
        <v>0</v>
      </c>
      <c r="L34" s="189">
        <v>0</v>
      </c>
      <c r="M34" s="266">
        <v>0</v>
      </c>
      <c r="N34" s="195"/>
      <c r="O34" s="284">
        <f>+O35</f>
        <v>-791</v>
      </c>
      <c r="P34" s="195"/>
      <c r="Q34" s="285">
        <v>0</v>
      </c>
      <c r="R34" s="195"/>
      <c r="S34" s="192">
        <f>SUM(E34:R34)</f>
        <v>-791</v>
      </c>
      <c r="T34" s="191"/>
    </row>
    <row r="35" spans="1:20" s="14" customFormat="1" ht="14.25" customHeight="1">
      <c r="A35" s="230" t="s">
        <v>161</v>
      </c>
      <c r="B35" s="181"/>
      <c r="C35" s="189">
        <v>0</v>
      </c>
      <c r="D35" s="164"/>
      <c r="E35" s="189">
        <v>0</v>
      </c>
      <c r="F35" s="281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95"/>
      <c r="O35" s="286">
        <v>-791</v>
      </c>
      <c r="P35" s="195"/>
      <c r="Q35" s="196"/>
      <c r="R35" s="195"/>
      <c r="S35" s="300">
        <f>SUM(E35:R35)</f>
        <v>-791</v>
      </c>
      <c r="T35" s="191"/>
    </row>
    <row r="36" spans="1:20" s="14" customFormat="1" ht="14.25" customHeight="1">
      <c r="A36" s="184" t="s">
        <v>188</v>
      </c>
      <c r="B36" s="197"/>
      <c r="C36" s="310">
        <v>0</v>
      </c>
      <c r="D36" s="311"/>
      <c r="E36" s="310">
        <v>0</v>
      </c>
      <c r="F36" s="311"/>
      <c r="G36" s="310">
        <f>G37</f>
        <v>0</v>
      </c>
      <c r="H36" s="311"/>
      <c r="I36" s="310">
        <v>0</v>
      </c>
      <c r="J36" s="311"/>
      <c r="K36" s="310">
        <v>0</v>
      </c>
      <c r="L36" s="311"/>
      <c r="M36" s="310">
        <f>M37+M38</f>
        <v>-138625</v>
      </c>
      <c r="N36" s="311"/>
      <c r="O36" s="310">
        <v>0</v>
      </c>
      <c r="P36" s="311"/>
      <c r="Q36" s="310">
        <f>Q37</f>
        <v>0</v>
      </c>
      <c r="R36" s="311"/>
      <c r="S36" s="310">
        <f>G36+M36+Q36</f>
        <v>-138625</v>
      </c>
      <c r="T36" s="191"/>
    </row>
    <row r="37" spans="1:20" s="14" customFormat="1" ht="14.25" customHeight="1">
      <c r="A37" s="230" t="s">
        <v>190</v>
      </c>
      <c r="B37" s="199"/>
      <c r="C37" s="312">
        <v>0</v>
      </c>
      <c r="D37" s="312"/>
      <c r="E37" s="312">
        <v>0</v>
      </c>
      <c r="F37" s="312"/>
      <c r="G37" s="312"/>
      <c r="H37" s="312"/>
      <c r="I37" s="312">
        <v>0</v>
      </c>
      <c r="J37" s="312"/>
      <c r="K37" s="312">
        <v>0</v>
      </c>
      <c r="L37" s="312"/>
      <c r="M37" s="312">
        <v>-32604</v>
      </c>
      <c r="N37" s="312"/>
      <c r="O37" s="312">
        <v>0</v>
      </c>
      <c r="P37" s="312"/>
      <c r="Q37" s="312">
        <v>0</v>
      </c>
      <c r="R37" s="312"/>
      <c r="S37" s="311">
        <f>SUM(C37:R37)</f>
        <v>-32604</v>
      </c>
      <c r="T37" s="191"/>
    </row>
    <row r="38" spans="1:20" s="14" customFormat="1" ht="14.25" customHeight="1">
      <c r="A38" s="230" t="s">
        <v>191</v>
      </c>
      <c r="B38" s="199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>
        <v>-106021</v>
      </c>
      <c r="N38" s="312"/>
      <c r="O38" s="312"/>
      <c r="P38" s="312"/>
      <c r="Q38" s="312"/>
      <c r="R38" s="312"/>
      <c r="S38" s="311">
        <f>SUM(C38:R38)</f>
        <v>-106021</v>
      </c>
      <c r="T38" s="191"/>
    </row>
    <row r="39" spans="1:20" s="14" customFormat="1" ht="12.75" customHeight="1">
      <c r="A39" s="184" t="s">
        <v>57</v>
      </c>
      <c r="B39" s="197"/>
      <c r="C39" s="192">
        <v>0</v>
      </c>
      <c r="D39" s="198"/>
      <c r="E39" s="192">
        <v>0</v>
      </c>
      <c r="F39" s="198"/>
      <c r="G39" s="192">
        <f>G40</f>
        <v>0</v>
      </c>
      <c r="H39" s="198"/>
      <c r="I39" s="192">
        <v>0</v>
      </c>
      <c r="J39" s="198"/>
      <c r="K39" s="192">
        <v>0</v>
      </c>
      <c r="L39" s="198"/>
      <c r="M39" s="192">
        <f>M40</f>
        <v>0</v>
      </c>
      <c r="N39" s="198"/>
      <c r="O39" s="192">
        <v>0</v>
      </c>
      <c r="P39" s="198"/>
      <c r="Q39" s="192">
        <f>Q40+Q41</f>
        <v>-77308</v>
      </c>
      <c r="R39" s="198"/>
      <c r="S39" s="192">
        <f>G39+M39+Q39</f>
        <v>-77308</v>
      </c>
      <c r="T39" s="275"/>
    </row>
    <row r="40" spans="1:20" s="14" customFormat="1" ht="12.75" customHeight="1">
      <c r="A40" s="230" t="s">
        <v>190</v>
      </c>
      <c r="B40" s="199"/>
      <c r="C40" s="191">
        <v>0</v>
      </c>
      <c r="D40" s="191"/>
      <c r="E40" s="191">
        <v>0</v>
      </c>
      <c r="F40" s="191"/>
      <c r="G40" s="191"/>
      <c r="H40" s="191"/>
      <c r="I40" s="191">
        <v>0</v>
      </c>
      <c r="J40" s="191"/>
      <c r="K40" s="191">
        <v>0</v>
      </c>
      <c r="L40" s="191"/>
      <c r="M40" s="191"/>
      <c r="N40" s="191"/>
      <c r="O40" s="191">
        <v>0</v>
      </c>
      <c r="P40" s="191"/>
      <c r="Q40" s="191">
        <v>-40187</v>
      </c>
      <c r="R40" s="191"/>
      <c r="S40" s="198">
        <f>SUM(C40:R40)</f>
        <v>-40187</v>
      </c>
      <c r="T40" s="198"/>
    </row>
    <row r="41" spans="1:20" s="14" customFormat="1" ht="12.75" customHeight="1">
      <c r="A41" s="230" t="s">
        <v>192</v>
      </c>
      <c r="B41" s="199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>
        <v>-37121</v>
      </c>
      <c r="R41" s="191"/>
      <c r="S41" s="198">
        <f>SUM(C41:R41)</f>
        <v>-37121</v>
      </c>
      <c r="T41" s="198"/>
    </row>
    <row r="42" spans="1:21" s="14" customFormat="1" ht="14.25" customHeight="1">
      <c r="A42" s="200" t="s">
        <v>100</v>
      </c>
      <c r="B42" s="201"/>
      <c r="C42" s="202">
        <f>+C43+C44</f>
        <v>0</v>
      </c>
      <c r="D42" s="203"/>
      <c r="E42" s="202">
        <f>+E43+E44</f>
        <v>0</v>
      </c>
      <c r="F42" s="203"/>
      <c r="G42" s="202">
        <f>+G43+G44</f>
        <v>0</v>
      </c>
      <c r="H42" s="203"/>
      <c r="I42" s="202">
        <f>I44</f>
        <v>30</v>
      </c>
      <c r="J42" s="203"/>
      <c r="K42" s="202">
        <f>+K43+K44</f>
        <v>1766</v>
      </c>
      <c r="L42" s="203"/>
      <c r="M42" s="202">
        <v>0</v>
      </c>
      <c r="N42" s="203"/>
      <c r="O42" s="202">
        <v>0</v>
      </c>
      <c r="P42" s="203"/>
      <c r="Q42" s="202">
        <f>+Q43+Q44</f>
        <v>47012</v>
      </c>
      <c r="R42" s="203"/>
      <c r="S42" s="202">
        <f>SUM(C42:R42)</f>
        <v>48808</v>
      </c>
      <c r="T42" s="276"/>
      <c r="U42" s="118"/>
    </row>
    <row r="43" spans="1:20" s="14" customFormat="1" ht="12.75" customHeight="1">
      <c r="A43" s="232" t="s">
        <v>137</v>
      </c>
      <c r="B43" s="197"/>
      <c r="C43" s="191">
        <v>0</v>
      </c>
      <c r="D43" s="191"/>
      <c r="E43" s="191">
        <v>0</v>
      </c>
      <c r="F43" s="191"/>
      <c r="G43" s="191">
        <v>0</v>
      </c>
      <c r="H43" s="191"/>
      <c r="I43" s="191">
        <v>0</v>
      </c>
      <c r="J43" s="191"/>
      <c r="K43" s="191">
        <v>0</v>
      </c>
      <c r="L43" s="191"/>
      <c r="M43" s="191">
        <v>0</v>
      </c>
      <c r="N43" s="191"/>
      <c r="O43" s="191">
        <v>0</v>
      </c>
      <c r="P43" s="191"/>
      <c r="Q43" s="191">
        <f>'IS'!C30</f>
        <v>47867</v>
      </c>
      <c r="R43" s="191"/>
      <c r="S43" s="191">
        <f>SUM(C43:R43)</f>
        <v>47867</v>
      </c>
      <c r="T43" s="191"/>
    </row>
    <row r="44" spans="1:20" s="14" customFormat="1" ht="14.25" customHeight="1">
      <c r="A44" s="232" t="s">
        <v>138</v>
      </c>
      <c r="B44" s="197"/>
      <c r="C44" s="191">
        <v>0</v>
      </c>
      <c r="D44" s="191"/>
      <c r="E44" s="191">
        <v>0</v>
      </c>
      <c r="F44" s="191"/>
      <c r="G44" s="191">
        <v>0</v>
      </c>
      <c r="H44" s="191"/>
      <c r="I44" s="191">
        <f>'IS'!C34+'IS'!C37</f>
        <v>30</v>
      </c>
      <c r="J44" s="191"/>
      <c r="K44" s="191">
        <v>1766</v>
      </c>
      <c r="L44" s="204"/>
      <c r="M44" s="191">
        <v>0</v>
      </c>
      <c r="N44" s="204"/>
      <c r="O44" s="204">
        <v>0</v>
      </c>
      <c r="P44" s="204"/>
      <c r="Q44" s="191">
        <f>'IS'!C36</f>
        <v>-855</v>
      </c>
      <c r="R44" s="204"/>
      <c r="S44" s="191">
        <f>SUM(C44:R44)</f>
        <v>941</v>
      </c>
      <c r="T44" s="191"/>
    </row>
    <row r="45" spans="1:20" s="14" customFormat="1" ht="12.75" customHeight="1">
      <c r="A45" s="205" t="s">
        <v>93</v>
      </c>
      <c r="B45" s="197"/>
      <c r="C45" s="198">
        <v>0</v>
      </c>
      <c r="D45" s="198"/>
      <c r="E45" s="198">
        <v>0</v>
      </c>
      <c r="F45" s="198"/>
      <c r="G45" s="198">
        <v>0</v>
      </c>
      <c r="H45" s="198"/>
      <c r="I45" s="198">
        <v>-5767</v>
      </c>
      <c r="J45" s="198"/>
      <c r="K45" s="198">
        <v>-1820</v>
      </c>
      <c r="L45" s="222"/>
      <c r="M45" s="198">
        <v>0</v>
      </c>
      <c r="N45" s="198"/>
      <c r="O45" s="198">
        <v>0</v>
      </c>
      <c r="P45" s="198"/>
      <c r="Q45" s="198">
        <f>-I45-K45</f>
        <v>7587</v>
      </c>
      <c r="R45" s="198"/>
      <c r="S45" s="198">
        <f>I45+Q45+K45</f>
        <v>0</v>
      </c>
      <c r="T45" s="198"/>
    </row>
    <row r="46" spans="1:22" s="14" customFormat="1" ht="16.5" customHeight="1" thickBot="1">
      <c r="A46" s="180" t="s">
        <v>176</v>
      </c>
      <c r="B46" s="181">
        <v>28</v>
      </c>
      <c r="C46" s="206">
        <f>C28+C31+C30+C32+C36+C39+C42+C45+C34</f>
        <v>172591</v>
      </c>
      <c r="D46" s="164"/>
      <c r="E46" s="206">
        <f>E28+E31+E30+E32+E36+E39+E42+E45+E34</f>
        <v>-57452</v>
      </c>
      <c r="F46" s="207"/>
      <c r="G46" s="206">
        <f>G28+G31+G30+G32+G36+G39+G42+G45+G34</f>
        <v>186919</v>
      </c>
      <c r="H46" s="208"/>
      <c r="I46" s="206">
        <f>I28+I31+I30+I32+I36+I39+I42+I45+I34</f>
        <v>21392</v>
      </c>
      <c r="J46" s="208"/>
      <c r="K46" s="206">
        <f>K28+K31+K30+K32+K36+K39+K42+K45+K34</f>
        <v>506</v>
      </c>
      <c r="L46" s="208"/>
      <c r="M46" s="206">
        <f>M28+M31+M30+M32+M36+M39+M42+M45+M34</f>
        <v>226530</v>
      </c>
      <c r="N46" s="208"/>
      <c r="O46" s="206">
        <f>O28+O31+O30+O32+O36+O39+O42+O45+O34</f>
        <v>11697</v>
      </c>
      <c r="P46" s="208"/>
      <c r="Q46" s="206">
        <f>Q28+Q31+Q30+Q32+Q36+Q39+Q42+Q45+Q34</f>
        <v>13688</v>
      </c>
      <c r="R46" s="208"/>
      <c r="S46" s="206">
        <f>S28+S31+S30+S32+S36+S39+S42+S45+S34</f>
        <v>575871</v>
      </c>
      <c r="T46" s="277"/>
      <c r="U46" s="117"/>
      <c r="V46" s="117"/>
    </row>
    <row r="47" spans="1:20" s="14" customFormat="1" ht="8.25" customHeight="1" thickTop="1">
      <c r="A47" s="180"/>
      <c r="B47" s="197"/>
      <c r="C47" s="164"/>
      <c r="D47" s="164"/>
      <c r="E47" s="164"/>
      <c r="F47" s="164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88"/>
      <c r="T47" s="188"/>
    </row>
    <row r="48" spans="1:20" s="9" customFormat="1" ht="15">
      <c r="A48" s="214" t="str">
        <f>CFS!A62</f>
        <v>Приложенията на страници от 5 до 159 са неразделна част от индивидуалния финансов отчет.</v>
      </c>
      <c r="B48" s="215"/>
      <c r="C48" s="197"/>
      <c r="D48" s="197"/>
      <c r="E48" s="197"/>
      <c r="F48" s="197"/>
      <c r="G48" s="185"/>
      <c r="H48" s="197"/>
      <c r="I48" s="185"/>
      <c r="J48" s="197"/>
      <c r="K48" s="185"/>
      <c r="L48" s="197"/>
      <c r="M48" s="185"/>
      <c r="N48" s="197"/>
      <c r="O48" s="197"/>
      <c r="P48" s="197"/>
      <c r="Q48" s="185"/>
      <c r="R48" s="197"/>
      <c r="S48" s="216"/>
      <c r="T48" s="216"/>
    </row>
    <row r="49" spans="1:20" s="9" customFormat="1" ht="13.5" customHeight="1">
      <c r="A49" s="214"/>
      <c r="B49" s="215"/>
      <c r="C49" s="197"/>
      <c r="D49" s="197"/>
      <c r="E49" s="197"/>
      <c r="F49" s="197"/>
      <c r="G49" s="185"/>
      <c r="H49" s="197"/>
      <c r="I49" s="185"/>
      <c r="J49" s="197"/>
      <c r="K49" s="185"/>
      <c r="L49" s="197"/>
      <c r="M49" s="185"/>
      <c r="N49" s="197"/>
      <c r="O49" s="197"/>
      <c r="P49" s="197"/>
      <c r="Q49" s="185"/>
      <c r="R49" s="197"/>
      <c r="S49" s="216"/>
      <c r="T49" s="216"/>
    </row>
    <row r="50" spans="1:20" s="150" customFormat="1" ht="13.5" customHeight="1">
      <c r="A50" s="217" t="s">
        <v>59</v>
      </c>
      <c r="B50" s="218" t="s">
        <v>104</v>
      </c>
      <c r="C50" s="219"/>
      <c r="D50" s="219"/>
      <c r="E50" s="219"/>
      <c r="F50" s="219"/>
      <c r="G50" s="218" t="s">
        <v>105</v>
      </c>
      <c r="H50" s="219"/>
      <c r="I50" s="219"/>
      <c r="J50" s="219"/>
      <c r="K50" s="219"/>
      <c r="L50" s="219"/>
      <c r="M50" s="219"/>
      <c r="N50" s="219"/>
      <c r="O50" s="219"/>
      <c r="P50" s="219"/>
      <c r="Q50" s="315"/>
      <c r="R50" s="218"/>
      <c r="S50" s="314">
        <f>S46-SFP!C36</f>
        <v>0</v>
      </c>
      <c r="T50" s="218"/>
    </row>
    <row r="51" spans="1:20" s="150" customFormat="1" ht="11.25" customHeight="1">
      <c r="A51" s="220" t="s">
        <v>60</v>
      </c>
      <c r="B51" s="219"/>
      <c r="C51" s="214" t="s">
        <v>126</v>
      </c>
      <c r="D51" s="219"/>
      <c r="E51" s="219"/>
      <c r="F51" s="219"/>
      <c r="G51" s="219"/>
      <c r="H51" s="214"/>
      <c r="I51" s="218" t="s">
        <v>127</v>
      </c>
      <c r="J51" s="219"/>
      <c r="K51" s="219"/>
      <c r="L51" s="219"/>
      <c r="M51" s="219"/>
      <c r="N51" s="219"/>
      <c r="O51" s="219"/>
      <c r="P51" s="219"/>
      <c r="Q51" s="219"/>
      <c r="R51" s="218"/>
      <c r="S51" s="218"/>
      <c r="T51" s="218"/>
    </row>
    <row r="52" spans="1:20" s="150" customFormat="1" ht="13.5" customHeight="1">
      <c r="A52" s="227" t="str">
        <f>'IS'!A53</f>
        <v>* Обединени показатели (Приложение № 42)</v>
      </c>
      <c r="B52" s="37"/>
      <c r="C52"/>
      <c r="D52"/>
      <c r="E52"/>
      <c r="F52"/>
      <c r="G52"/>
      <c r="H52" s="151"/>
      <c r="I52" s="149"/>
      <c r="L52" s="151"/>
      <c r="R52" s="149"/>
      <c r="S52" s="149"/>
      <c r="T52" s="149"/>
    </row>
    <row r="53" spans="1:7" ht="15">
      <c r="A53" s="171"/>
      <c r="B53" s="37"/>
      <c r="C53"/>
      <c r="D53"/>
      <c r="E53"/>
      <c r="F53"/>
      <c r="G53"/>
    </row>
    <row r="54" spans="1:2" ht="15">
      <c r="A54" s="152"/>
      <c r="B54"/>
    </row>
    <row r="63" spans="1:2" ht="15">
      <c r="A63" s="34"/>
      <c r="B63" s="34"/>
    </row>
  </sheetData>
  <sheetProtection/>
  <mergeCells count="13">
    <mergeCell ref="A2:S2"/>
    <mergeCell ref="S4:S5"/>
    <mergeCell ref="C4:C5"/>
    <mergeCell ref="E4:E5"/>
    <mergeCell ref="M4:M5"/>
    <mergeCell ref="Q4:Q5"/>
    <mergeCell ref="O4:O5"/>
    <mergeCell ref="A11:B11"/>
    <mergeCell ref="K4:K5"/>
    <mergeCell ref="A29:B29"/>
    <mergeCell ref="G4:G5"/>
    <mergeCell ref="I4:I5"/>
    <mergeCell ref="A4:B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Sopharma Investor Relations</cp:lastModifiedBy>
  <cp:lastPrinted>2024-01-25T14:13:20Z</cp:lastPrinted>
  <dcterms:created xsi:type="dcterms:W3CDTF">2003-02-07T14:36:34Z</dcterms:created>
  <dcterms:modified xsi:type="dcterms:W3CDTF">2024-01-29T14:59:47Z</dcterms:modified>
  <cp:category/>
  <cp:version/>
  <cp:contentType/>
  <cp:contentStatus/>
</cp:coreProperties>
</file>