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15" yWindow="-75" windowWidth="8895" windowHeight="11745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  <externalReference r:id="rId7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SCF!$77:$65543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SCF!$A$1:$F$44</definedName>
    <definedName name="Z_2BD2C2C3_AF9C_11D6_9CEF_00D009775214_.wvu.Rows" localSheetId="3" hidden="1">SCF!$75:$65543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SCF!$77:$65543,SCF!$60:$61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SEQ!$A$1:$Q$62</definedName>
    <definedName name="Z_9656BBF7_C4A3_41EC_B0C6_A21B380E3C2F_.wvu.Rows" localSheetId="3" hidden="1">SCF!$77:$65543,SCF!$60:$61</definedName>
    <definedName name="_xlnm.Print_Area" localSheetId="0">'Cover '!$A$1:$I$38</definedName>
    <definedName name="_xlnm.Print_Area" localSheetId="3">SCF!$A$1:$E$73</definedName>
    <definedName name="_xlnm.Print_Area" localSheetId="1">SCI!$A$1:$G$65</definedName>
    <definedName name="_xlnm.Print_Area" localSheetId="4">SEQ!$A$1:$U$71</definedName>
    <definedName name="_xlnm.Print_Area" localSheetId="2">SFP!$A$1:$H$78</definedName>
    <definedName name="_xlnm.Print_Titles" localSheetId="1">SCI!$1:$2</definedName>
  </definedNames>
  <calcPr calcId="145621" concurrentCalc="0"/>
</workbook>
</file>

<file path=xl/calcChain.xml><?xml version="1.0" encoding="utf-8"?>
<calcChain xmlns="http://schemas.openxmlformats.org/spreadsheetml/2006/main">
  <c r="A1" i="4" l="1"/>
  <c r="A1" i="2"/>
  <c r="F38" i="2"/>
  <c r="D38" i="2"/>
  <c r="D47" i="3"/>
  <c r="D44" i="3"/>
  <c r="C31" i="4"/>
  <c r="E52" i="4"/>
  <c r="E13" i="4"/>
  <c r="D16" i="3"/>
  <c r="D17" i="3"/>
  <c r="E47" i="4"/>
  <c r="D43" i="3"/>
  <c r="E38" i="4"/>
  <c r="C38" i="4"/>
  <c r="Q34" i="5"/>
  <c r="Q46" i="5"/>
  <c r="U46" i="5"/>
  <c r="U34" i="5"/>
  <c r="Q20" i="5"/>
  <c r="Q21" i="5"/>
  <c r="Q22" i="5"/>
  <c r="Q24" i="5"/>
  <c r="Q23" i="5"/>
  <c r="D32" i="5"/>
  <c r="F32" i="5"/>
  <c r="Q10" i="5"/>
  <c r="U10" i="5"/>
  <c r="E56" i="4"/>
  <c r="C56" i="4"/>
  <c r="L50" i="5"/>
  <c r="M50" i="5"/>
  <c r="N50" i="5"/>
  <c r="O50" i="5"/>
  <c r="P50" i="5"/>
  <c r="R50" i="5"/>
  <c r="S50" i="5"/>
  <c r="T50" i="5"/>
  <c r="K50" i="5"/>
  <c r="H39" i="5"/>
  <c r="I39" i="5"/>
  <c r="J39" i="5"/>
  <c r="K39" i="5"/>
  <c r="L39" i="5"/>
  <c r="M39" i="5"/>
  <c r="N39" i="5"/>
  <c r="O39" i="5"/>
  <c r="P39" i="5"/>
  <c r="R39" i="5"/>
  <c r="S39" i="5"/>
  <c r="T39" i="5"/>
  <c r="G39" i="5"/>
  <c r="D48" i="3"/>
  <c r="R30" i="5"/>
  <c r="E15" i="5"/>
  <c r="E32" i="5"/>
  <c r="C15" i="5"/>
  <c r="C32" i="5"/>
  <c r="P15" i="5"/>
  <c r="Q15" i="5"/>
  <c r="R15" i="5"/>
  <c r="S15" i="5"/>
  <c r="T15" i="5"/>
  <c r="U15" i="5"/>
  <c r="H15" i="5"/>
  <c r="H32" i="5"/>
  <c r="I15" i="5"/>
  <c r="I32" i="5"/>
  <c r="J15" i="5"/>
  <c r="J32" i="5"/>
  <c r="K15" i="5"/>
  <c r="L15" i="5"/>
  <c r="M15" i="5"/>
  <c r="N15" i="5"/>
  <c r="N32" i="5"/>
  <c r="O15" i="5"/>
  <c r="G15" i="5"/>
  <c r="G32" i="5"/>
  <c r="U20" i="5"/>
  <c r="U21" i="5"/>
  <c r="Q28" i="5"/>
  <c r="U22" i="5"/>
  <c r="U24" i="5"/>
  <c r="P19" i="5"/>
  <c r="P32" i="5"/>
  <c r="R19" i="5"/>
  <c r="R32" i="5"/>
  <c r="S19" i="5"/>
  <c r="T19" i="5"/>
  <c r="T32" i="5"/>
  <c r="O19" i="5"/>
  <c r="O26" i="5"/>
  <c r="S26" i="5"/>
  <c r="Q27" i="5"/>
  <c r="U27" i="5"/>
  <c r="L26" i="5"/>
  <c r="L32" i="5"/>
  <c r="M26" i="5"/>
  <c r="M32" i="5"/>
  <c r="K26" i="5"/>
  <c r="K32" i="5"/>
  <c r="Q13" i="5"/>
  <c r="U13" i="5"/>
  <c r="D59" i="3"/>
  <c r="D31" i="3"/>
  <c r="D34" i="3"/>
  <c r="D38" i="3"/>
  <c r="D25" i="3"/>
  <c r="D18" i="3"/>
  <c r="Q44" i="5"/>
  <c r="G56" i="5"/>
  <c r="M56" i="5"/>
  <c r="K56" i="5"/>
  <c r="I56" i="5"/>
  <c r="E56" i="5"/>
  <c r="C56" i="5"/>
  <c r="O32" i="5"/>
  <c r="S32" i="5"/>
  <c r="Q19" i="5"/>
  <c r="U23" i="5"/>
  <c r="U19" i="5"/>
  <c r="Q26" i="5"/>
  <c r="F18" i="3"/>
  <c r="F25" i="3"/>
  <c r="F27" i="3"/>
  <c r="F34" i="3"/>
  <c r="F38" i="3"/>
  <c r="F48" i="3"/>
  <c r="F59" i="3"/>
  <c r="D61" i="3"/>
  <c r="D63" i="3"/>
  <c r="U28" i="5"/>
  <c r="U26" i="5"/>
  <c r="D27" i="3"/>
  <c r="Q32" i="5"/>
  <c r="U32" i="5"/>
  <c r="F61" i="3"/>
  <c r="F63" i="3"/>
  <c r="S43" i="5"/>
  <c r="O43" i="5"/>
  <c r="O56" i="5"/>
  <c r="F37" i="2"/>
  <c r="S56" i="5"/>
  <c r="Q54" i="5"/>
  <c r="Q52" i="5"/>
  <c r="U52" i="5"/>
  <c r="Q51" i="5"/>
  <c r="Q48" i="5"/>
  <c r="U48" i="5"/>
  <c r="Q47" i="5"/>
  <c r="U47" i="5"/>
  <c r="Q45" i="5"/>
  <c r="U44" i="5"/>
  <c r="Q41" i="5"/>
  <c r="Q40" i="5"/>
  <c r="Q37" i="5"/>
  <c r="U45" i="5"/>
  <c r="U51" i="5"/>
  <c r="U50" i="5"/>
  <c r="Q50" i="5"/>
  <c r="U41" i="5"/>
  <c r="U39" i="5"/>
  <c r="Q39" i="5"/>
  <c r="U54" i="5"/>
  <c r="Q43" i="5"/>
  <c r="U43" i="5"/>
  <c r="U37" i="5"/>
  <c r="U56" i="5"/>
  <c r="Q56" i="5"/>
  <c r="D37" i="2"/>
  <c r="E17" i="4"/>
  <c r="E58" i="4"/>
  <c r="E62" i="4"/>
  <c r="F23" i="2"/>
  <c r="F19" i="2"/>
  <c r="F26" i="2"/>
  <c r="F31" i="2"/>
  <c r="F40" i="2"/>
  <c r="A61" i="5"/>
  <c r="B32" i="5"/>
  <c r="B10" i="5"/>
  <c r="A64" i="4"/>
  <c r="B62" i="4"/>
  <c r="C17" i="4"/>
  <c r="A65" i="3"/>
  <c r="D23" i="2"/>
  <c r="D19" i="2"/>
  <c r="D26" i="2"/>
  <c r="D31" i="2"/>
  <c r="D40" i="2"/>
  <c r="C58" i="4"/>
  <c r="C62" i="4"/>
</calcChain>
</file>

<file path=xl/sharedStrings.xml><?xml version="1.0" encoding="utf-8"?>
<sst xmlns="http://schemas.openxmlformats.org/spreadsheetml/2006/main" count="266" uniqueCount="200">
  <si>
    <t>BGN'000</t>
  </si>
  <si>
    <t>-</t>
  </si>
  <si>
    <t>8, 9</t>
  </si>
  <si>
    <t>2016   BGN'000</t>
  </si>
  <si>
    <t>Постъпления от продажба на инвестиции в асоциирани дружества и съвместни дружествa</t>
  </si>
  <si>
    <t>14,15</t>
  </si>
  <si>
    <t>Постъпления от дивиденти по инвестиции на разположение и за продажба</t>
  </si>
  <si>
    <t>Суми от освобождаване на дъщерно дружество, нетно от предоставените парични средства</t>
  </si>
  <si>
    <t>Получени правителствени финансирания</t>
  </si>
  <si>
    <t>Постъпления от продажби на нематериални активи</t>
  </si>
  <si>
    <t>Получени заеми от други предприятия</t>
  </si>
  <si>
    <t>Постъпления от продажба на обратно изкупени собствени акции</t>
  </si>
  <si>
    <t>Постъпления от емитиранe на капитал</t>
  </si>
  <si>
    <t>2017   BGN'000</t>
  </si>
  <si>
    <t>PRELIMINARY CONSOLIDATED STATEMENT OF COMPREHENSIVE INCOME</t>
  </si>
  <si>
    <t>for the period ended 31 March 2017</t>
  </si>
  <si>
    <t>Revenue</t>
  </si>
  <si>
    <t>Other operating income/(losses), net</t>
  </si>
  <si>
    <t>Changes in inventories of finished goods and work in progress</t>
  </si>
  <si>
    <t>Material expense</t>
  </si>
  <si>
    <t>Hired services expense</t>
  </si>
  <si>
    <t>Employee benefits expense</t>
  </si>
  <si>
    <t>Depreciation and amortization expense</t>
  </si>
  <si>
    <t>Carrying amount of goods sold</t>
  </si>
  <si>
    <t>Other operating expenses</t>
  </si>
  <si>
    <t>Profit from operations</t>
  </si>
  <si>
    <t>Finance income</t>
  </si>
  <si>
    <t>Finance costs</t>
  </si>
  <si>
    <t>Finance income / (costs), net</t>
  </si>
  <si>
    <t>Loss/(Gain) from associates and joint ventures</t>
  </si>
  <si>
    <t>Profit before income tax</t>
  </si>
  <si>
    <t>Income tax expense</t>
  </si>
  <si>
    <t>Net profit for the year</t>
  </si>
  <si>
    <t>Other comprehensive income:</t>
  </si>
  <si>
    <t>Items that may be reclassified to profit or loss:</t>
  </si>
  <si>
    <t>Net change in fair value of available-for-sale financial assets</t>
  </si>
  <si>
    <t>Exchange differences on translating foreign operations</t>
  </si>
  <si>
    <t>TOTAL COMPREHENSIVE INCOME FOR THE YEAR</t>
  </si>
  <si>
    <t>Net profit for the year attributable to:</t>
  </si>
  <si>
    <t>Equity holders of the parent</t>
  </si>
  <si>
    <t>Non-controlling interests</t>
  </si>
  <si>
    <t>Total comprehensive income for the year attributable to:</t>
  </si>
  <si>
    <t>The accompanying notes on pages 5 to 110 form an integral part of the consolidated financial statements.</t>
  </si>
  <si>
    <t xml:space="preserve">Executive Director: </t>
  </si>
  <si>
    <t>Ognian Donev, PhD</t>
  </si>
  <si>
    <t xml:space="preserve">Finance Director: </t>
  </si>
  <si>
    <t>Boris Borisov</t>
  </si>
  <si>
    <t>Preparer:</t>
  </si>
  <si>
    <t>Lyudmila Bondjova</t>
  </si>
  <si>
    <t>ASSETS</t>
  </si>
  <si>
    <t>Non-current assets</t>
  </si>
  <si>
    <t>Property, plant and equipment</t>
  </si>
  <si>
    <t>Intangible assets</t>
  </si>
  <si>
    <t>Goodwill</t>
  </si>
  <si>
    <t>Investment property</t>
  </si>
  <si>
    <t>Investments in associates and joint ventures</t>
  </si>
  <si>
    <t>Available-for-sale investments</t>
  </si>
  <si>
    <t>Long-term receivables from related parties</t>
  </si>
  <si>
    <t>Other long-term receivables</t>
  </si>
  <si>
    <t>Deferred tax assets</t>
  </si>
  <si>
    <t>Current assets</t>
  </si>
  <si>
    <t>Inventories</t>
  </si>
  <si>
    <t>Trade receivables</t>
  </si>
  <si>
    <t>Receivables from related parties</t>
  </si>
  <si>
    <t>Other receivables and prepayments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</si>
  <si>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</si>
  <si>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</si>
  <si>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</si>
  <si>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</si>
  <si>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</si>
  <si>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</si>
  <si>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</si>
  <si>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</si>
  <si>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</si>
  <si>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</si>
  <si>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</si>
  <si>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</si>
  <si>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Retirement benefit obligations</t>
  </si>
  <si>
    <t>Finance lease liabilities</t>
  </si>
  <si>
    <t>Government grants</t>
  </si>
  <si>
    <t>Other non-current liabilities</t>
  </si>
  <si>
    <t>Current liabilities</t>
  </si>
  <si>
    <t>Short-term bank loans</t>
  </si>
  <si>
    <t>Current portion of long-term bank loans</t>
  </si>
  <si>
    <t>Trade payables</t>
  </si>
  <si>
    <t>Payables to related parties</t>
  </si>
  <si>
    <t>Payables under a contract for factoring</t>
  </si>
  <si>
    <t>Payables to personnel and for social security</t>
  </si>
  <si>
    <t>Tax payables</t>
  </si>
  <si>
    <t>Other current liabilities</t>
  </si>
  <si>
    <t>TOTAL LIABILITIES</t>
  </si>
  <si>
    <t>TOTAL EQUITY AND LIABILITIES</t>
  </si>
  <si>
    <t>Notes</t>
  </si>
  <si>
    <t>31 March 2017              BGN'000</t>
  </si>
  <si>
    <t>31 December 2016               BGN'000</t>
  </si>
  <si>
    <t>CONSOLIDATED 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</si>
  <si>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</si>
  <si>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</si>
  <si>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</si>
  <si>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</si>
  <si>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</si>
  <si>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</si>
  <si>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bank charges paid on working capital loans</t>
  </si>
  <si>
    <t>Foreign currency exchange gains/(losses), net</t>
  </si>
  <si>
    <t>Other proceeds/(payments), net</t>
  </si>
  <si>
    <t>Net cash flows from operating activities</t>
  </si>
  <si>
    <t>Income taxes paid/refunded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</si>
  <si>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</si>
  <si>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</si>
  <si>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</si>
  <si>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</si>
  <si>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available-for-sale investments</t>
  </si>
  <si>
    <t>Proceeds from sale of available-for-sale investments</t>
  </si>
  <si>
    <t>Payments for the acquisition of subsidiaries, net of cash received</t>
  </si>
  <si>
    <t>Purchases of investments in associates and joint ventures</t>
  </si>
  <si>
    <t>Proceeds/(payments) on transactions with non-controlling interests, net</t>
  </si>
  <si>
    <t>Loans granted to related parties</t>
  </si>
  <si>
    <t xml:space="preserve">Loan repayments by related parties </t>
  </si>
  <si>
    <t>Loans granted to third parties</t>
  </si>
  <si>
    <t xml:space="preserve">Loan repayments by third parties </t>
  </si>
  <si>
    <t>Interest received on loans and deposits</t>
  </si>
  <si>
    <t>Net cash flows used in investing activities</t>
  </si>
  <si>
    <t>Cash flows from financing activities</t>
  </si>
  <si>
    <t>Proceeds from short-term bank loans (overdraft), net</t>
  </si>
  <si>
    <t>Repayment of short-term bank loans (overdraft), net</t>
  </si>
  <si>
    <t>Proceeds from long-term bank loans</t>
  </si>
  <si>
    <t>Repayment of long-term bank loans</t>
  </si>
  <si>
    <t>Repayment of loans to third parties</t>
  </si>
  <si>
    <t>Proceeds from factoring</t>
  </si>
  <si>
    <t>Net cash flows used in financing activities</t>
  </si>
  <si>
    <t>Dividends paid</t>
  </si>
  <si>
    <t>Treasury shares</t>
  </si>
  <si>
    <t>Payment of finance lease liabilities</t>
  </si>
  <si>
    <t xml:space="preserve">Interest and charges paid under investment purpose loans </t>
  </si>
  <si>
    <t>Net decrease in cash and cash equivalents</t>
  </si>
  <si>
    <t>Cash and cash equivalents at 1 January</t>
  </si>
  <si>
    <t>Cash and cash equivalents at 31 March</t>
  </si>
  <si>
    <t>CONSOLIDATED STATEMENT OF FINANCIAL POSITION</t>
  </si>
  <si>
    <t>SOPHARMA GROUP</t>
  </si>
  <si>
    <t>as at 31 March 2017</t>
  </si>
  <si>
    <t>CONSOLIDATED STATEMENT OF CHANGES IN EQUITY</t>
  </si>
  <si>
    <t>Balance at 1 January 2016</t>
  </si>
  <si>
    <t>Changes in equity for the 2016</t>
  </si>
  <si>
    <t>Effect from purchase of treasury shares</t>
  </si>
  <si>
    <t xml:space="preserve">  Distribution of net profit for:</t>
  </si>
  <si>
    <t xml:space="preserve">    * statutory reserves</t>
  </si>
  <si>
    <t xml:space="preserve">    * dividends</t>
  </si>
  <si>
    <t>Effects assumed by non-controlling interests on:</t>
  </si>
  <si>
    <t>* distribution of dividends</t>
  </si>
  <si>
    <t>* capital issue in subsidiaries</t>
  </si>
  <si>
    <t>* increase in the interest in subsidiaries</t>
  </si>
  <si>
    <t>* decrease in the interest in subsidiaries</t>
  </si>
  <si>
    <t xml:space="preserve">Total comprehensive income for the year, including: </t>
  </si>
  <si>
    <t xml:space="preserve">    * net profit for the year</t>
  </si>
  <si>
    <t xml:space="preserve">    * other comprehensive income, net of taxes</t>
  </si>
  <si>
    <t>Transfer to retained earnings</t>
  </si>
  <si>
    <t>Balance at 31 March 2016</t>
  </si>
  <si>
    <t>Balance at 1 January 2017</t>
  </si>
  <si>
    <t>Changes in equity for the 2017</t>
  </si>
  <si>
    <t>* acquisition/(disposal) of subsidiaries and joint ventures</t>
  </si>
  <si>
    <t>Balance at 31 March 2017</t>
  </si>
  <si>
    <t>Share
capital</t>
  </si>
  <si>
    <t>Treasury
shares</t>
  </si>
  <si>
    <t>Statutory
reserves</t>
  </si>
  <si>
    <t>Revaluation reserve - property, plant and equipment</t>
  </si>
  <si>
    <t>Available-for-sale financial assets reserve</t>
  </si>
  <si>
    <t>Translation of
foreign operations reserve</t>
  </si>
  <si>
    <t>Retained 
earnings</t>
  </si>
  <si>
    <t>Total</t>
  </si>
  <si>
    <t>Non-controlling
interests</t>
  </si>
  <si>
    <t>Total
equity</t>
  </si>
  <si>
    <t>Attributable to equity holders of the parent</t>
  </si>
  <si>
    <t>Board of Directors:</t>
  </si>
  <si>
    <t>Vessela Stoeva</t>
  </si>
  <si>
    <t>Alexander Chaushev</t>
  </si>
  <si>
    <t>Ognian Palaveev</t>
  </si>
  <si>
    <t>Andrey Breshkov</t>
  </si>
  <si>
    <t>Executive Director:</t>
  </si>
  <si>
    <t>Finance Director:</t>
  </si>
  <si>
    <t>Head of Legal Department:</t>
  </si>
  <si>
    <t>Galina Angelova</t>
  </si>
  <si>
    <t>Registered Address:</t>
  </si>
  <si>
    <t>Sofia</t>
  </si>
  <si>
    <t>16, Iliensko Shousse Str.</t>
  </si>
  <si>
    <t>Lawyers:</t>
  </si>
  <si>
    <t>Law Firm "Gachev, Baleva, Partners"</t>
  </si>
  <si>
    <t>Ventsislav Stoev</t>
  </si>
  <si>
    <t>Stefan Yovkov</t>
  </si>
  <si>
    <t>Servicing Banks:</t>
  </si>
  <si>
    <t>Raiffeisenbank (Bulgaria) EAD</t>
  </si>
  <si>
    <t>DSK Bank EAD</t>
  </si>
  <si>
    <t>Eurobank EFG Bulgaria AD</t>
  </si>
  <si>
    <t>ING Bank - Sofia Branch BFT</t>
  </si>
  <si>
    <t>UniCredit Bulbank AD</t>
  </si>
  <si>
    <t>Auditors:</t>
  </si>
  <si>
    <t>AFA OOD</t>
  </si>
  <si>
    <t>Other proceeds/ (payments), net</t>
  </si>
  <si>
    <t>Societe Generale Expressbank AD</t>
  </si>
  <si>
    <t>Other comprehensive income for the period, net of tax</t>
  </si>
  <si>
    <t>Interest and taxes for factoring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</si>
</sst>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.00_-;\-* #,##0.00_-;_-* &quot;-&quot;??_-;_-@_-"/>
  </numFmts>
  <fonts count="8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 Cyr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3" fillId="0" borderId="0"/>
    <xf numFmtId="0" fontId="73" fillId="0" borderId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1" fillId="0" borderId="0"/>
    <xf numFmtId="0" fontId="75" fillId="0" borderId="0"/>
    <xf numFmtId="0" fontId="74" fillId="0" borderId="0"/>
    <xf numFmtId="9" fontId="21" fillId="0" borderId="0" applyFont="0" applyFill="0" applyBorder="0" applyAlignment="0" applyProtection="0"/>
    <xf numFmtId="0" fontId="75" fillId="0" borderId="0"/>
    <xf numFmtId="0" fontId="76" fillId="0" borderId="0"/>
    <xf numFmtId="43" fontId="13" fillId="0" borderId="0" applyFont="0" applyFill="0" applyBorder="0" applyAlignment="0" applyProtection="0"/>
    <xf numFmtId="0" fontId="13" fillId="0" borderId="0"/>
    <xf numFmtId="0" fontId="77" fillId="0" borderId="0"/>
    <xf numFmtId="9" fontId="13" fillId="0" borderId="0" applyFont="0" applyFill="0" applyBorder="0" applyAlignment="0" applyProtection="0"/>
    <xf numFmtId="0" fontId="13" fillId="0" borderId="0"/>
    <xf numFmtId="0" fontId="76" fillId="0" borderId="0"/>
    <xf numFmtId="0" fontId="2" fillId="0" borderId="0"/>
    <xf numFmtId="0" fontId="78" fillId="0" borderId="0"/>
    <xf numFmtId="0" fontId="1" fillId="0" borderId="0"/>
    <xf numFmtId="0" fontId="13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/>
    <xf numFmtId="9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0" fontId="81" fillId="0" borderId="0"/>
    <xf numFmtId="168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0" fontId="13" fillId="0" borderId="0"/>
    <xf numFmtId="0" fontId="8" fillId="0" borderId="0"/>
    <xf numFmtId="0" fontId="12" fillId="0" borderId="0"/>
    <xf numFmtId="0" fontId="12" fillId="0" borderId="0"/>
  </cellStyleXfs>
  <cellXfs count="377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/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16" fillId="0" borderId="0" xfId="11" applyNumberFormat="1" applyFont="1" applyFill="1" applyBorder="1"/>
    <xf numFmtId="164" fontId="15" fillId="0" borderId="3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4" fontId="19" fillId="0" borderId="0" xfId="11" applyNumberFormat="1" applyFont="1" applyFill="1" applyBorder="1" applyAlignment="1"/>
    <xf numFmtId="164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4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4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1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164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4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4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4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164" fontId="31" fillId="0" borderId="2" xfId="7" applyNumberFormat="1" applyFont="1" applyFill="1" applyBorder="1" applyAlignment="1">
      <alignment horizontal="right" vertical="center"/>
    </xf>
    <xf numFmtId="164" fontId="31" fillId="0" borderId="0" xfId="7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/>
    </xf>
    <xf numFmtId="164" fontId="31" fillId="0" borderId="3" xfId="7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164" fontId="31" fillId="0" borderId="2" xfId="7" applyNumberFormat="1" applyFont="1" applyFill="1" applyBorder="1" applyAlignment="1">
      <alignment vertical="center"/>
    </xf>
    <xf numFmtId="164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4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164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4" fontId="41" fillId="0" borderId="0" xfId="0" applyNumberFormat="1" applyFont="1" applyFill="1" applyBorder="1"/>
    <xf numFmtId="164" fontId="34" fillId="0" borderId="0" xfId="0" applyNumberFormat="1" applyFont="1" applyFill="1" applyBorder="1"/>
    <xf numFmtId="164" fontId="26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4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4" fontId="22" fillId="0" borderId="0" xfId="2" applyNumberFormat="1" applyFont="1" applyFill="1"/>
    <xf numFmtId="0" fontId="20" fillId="0" borderId="0" xfId="2" applyFont="1" applyFill="1"/>
    <xf numFmtId="164" fontId="20" fillId="0" borderId="2" xfId="5" applyNumberFormat="1" applyFont="1" applyFill="1" applyBorder="1" applyAlignment="1">
      <alignment horizontal="right"/>
    </xf>
    <xf numFmtId="164" fontId="20" fillId="0" borderId="1" xfId="5" applyNumberFormat="1" applyFont="1" applyFill="1" applyBorder="1" applyAlignment="1">
      <alignment horizontal="right"/>
    </xf>
    <xf numFmtId="164" fontId="20" fillId="0" borderId="4" xfId="5" applyNumberFormat="1" applyFont="1" applyFill="1" applyBorder="1" applyAlignment="1">
      <alignment horizontal="right"/>
    </xf>
    <xf numFmtId="164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4" fontId="22" fillId="0" borderId="0" xfId="5" applyNumberFormat="1" applyFont="1" applyFill="1" applyBorder="1" applyAlignment="1">
      <alignment horizontal="right"/>
    </xf>
    <xf numFmtId="164" fontId="15" fillId="0" borderId="4" xfId="0" applyNumberFormat="1" applyFont="1" applyFill="1" applyBorder="1" applyAlignment="1">
      <alignment horizontal="right"/>
    </xf>
    <xf numFmtId="164" fontId="15" fillId="0" borderId="0" xfId="3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9" fillId="0" borderId="0" xfId="0" applyFont="1" applyFill="1"/>
    <xf numFmtId="0" fontId="52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164" fontId="54" fillId="0" borderId="0" xfId="0" applyNumberFormat="1" applyFont="1" applyFill="1"/>
    <xf numFmtId="164" fontId="55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6" fontId="53" fillId="0" borderId="0" xfId="12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 wrapText="1"/>
    </xf>
    <xf numFmtId="166" fontId="15" fillId="0" borderId="0" xfId="12" applyNumberFormat="1" applyFont="1" applyFill="1" applyBorder="1" applyAlignment="1" applyProtection="1">
      <alignment vertical="center"/>
    </xf>
    <xf numFmtId="164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4" fontId="41" fillId="0" borderId="0" xfId="1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 wrapText="1"/>
    </xf>
    <xf numFmtId="164" fontId="22" fillId="0" borderId="0" xfId="2" applyNumberFormat="1" applyFont="1" applyFill="1" applyAlignment="1">
      <alignment horizontal="center"/>
    </xf>
    <xf numFmtId="0" fontId="59" fillId="0" borderId="0" xfId="2" applyFont="1" applyFill="1" applyBorder="1"/>
    <xf numFmtId="164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" fontId="61" fillId="0" borderId="0" xfId="9" applyNumberFormat="1" applyFont="1" applyFill="1" applyBorder="1" applyAlignment="1">
      <alignment horizontal="right" vertical="center" wrapText="1"/>
    </xf>
    <xf numFmtId="15" fontId="60" fillId="0" borderId="0" xfId="1" applyNumberFormat="1" applyFont="1" applyFill="1" applyBorder="1" applyAlignment="1">
      <alignment horizontal="center" vertical="center" wrapText="1"/>
    </xf>
    <xf numFmtId="0" fontId="62" fillId="0" borderId="0" xfId="8" quotePrefix="1" applyFont="1" applyFill="1" applyBorder="1" applyAlignment="1">
      <alignment horizontal="left" vertical="center"/>
    </xf>
    <xf numFmtId="164" fontId="20" fillId="0" borderId="0" xfId="9" applyNumberFormat="1" applyFont="1" applyFill="1" applyBorder="1" applyAlignment="1">
      <alignment horizontal="right" vertical="center" wrapText="1"/>
    </xf>
    <xf numFmtId="0" fontId="63" fillId="0" borderId="0" xfId="2" applyFont="1" applyFill="1" applyBorder="1" applyAlignment="1">
      <alignment vertical="top" wrapText="1"/>
    </xf>
    <xf numFmtId="164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4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46" fillId="0" borderId="0" xfId="2" applyFont="1" applyFill="1" applyBorder="1" applyAlignment="1">
      <alignment horizontal="center" vertical="center"/>
    </xf>
    <xf numFmtId="167" fontId="46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Border="1"/>
    <xf numFmtId="164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49" fontId="22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65" fillId="0" borderId="0" xfId="1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right"/>
    </xf>
    <xf numFmtId="0" fontId="47" fillId="0" borderId="0" xfId="1" applyFont="1" applyFill="1" applyBorder="1" applyAlignment="1">
      <alignment horizontal="left"/>
    </xf>
    <xf numFmtId="0" fontId="46" fillId="0" borderId="0" xfId="4" applyFont="1" applyFill="1"/>
    <xf numFmtId="0" fontId="22" fillId="0" borderId="0" xfId="4" applyFont="1" applyFill="1"/>
    <xf numFmtId="0" fontId="47" fillId="0" borderId="0" xfId="1" applyFont="1" applyFill="1" applyBorder="1" applyAlignment="1">
      <alignment horizontal="right"/>
    </xf>
    <xf numFmtId="164" fontId="58" fillId="0" borderId="0" xfId="2" applyNumberFormat="1" applyFont="1" applyFill="1" applyBorder="1" applyAlignment="1">
      <alignment horizontal="center"/>
    </xf>
    <xf numFmtId="0" fontId="64" fillId="0" borderId="0" xfId="0" applyFont="1" applyFill="1"/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right" vertical="top" wrapText="1"/>
    </xf>
    <xf numFmtId="164" fontId="22" fillId="0" borderId="1" xfId="0" applyNumberFormat="1" applyFont="1" applyFill="1" applyBorder="1" applyAlignment="1">
      <alignment horizontal="right"/>
    </xf>
    <xf numFmtId="166" fontId="35" fillId="0" borderId="0" xfId="11" applyNumberFormat="1" applyFont="1" applyFill="1" applyBorder="1" applyAlignment="1">
      <alignment horizontal="right"/>
    </xf>
    <xf numFmtId="165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1" fillId="0" borderId="1" xfId="1" applyFont="1" applyFill="1" applyBorder="1" applyAlignment="1">
      <alignment horizontal="left" vertical="center"/>
    </xf>
    <xf numFmtId="0" fontId="61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1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1" fillId="0" borderId="0" xfId="1" applyFont="1" applyFill="1" applyBorder="1" applyAlignment="1">
      <alignment horizontal="right"/>
    </xf>
    <xf numFmtId="0" fontId="72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6" fontId="49" fillId="0" borderId="1" xfId="3" applyNumberFormat="1" applyFont="1" applyFill="1" applyBorder="1" applyAlignment="1" applyProtection="1">
      <alignment vertical="top"/>
    </xf>
    <xf numFmtId="166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6" fontId="49" fillId="0" borderId="0" xfId="3" applyNumberFormat="1" applyFont="1" applyFill="1" applyBorder="1" applyAlignment="1" applyProtection="1">
      <alignment vertical="top"/>
      <protection locked="0"/>
    </xf>
    <xf numFmtId="0" fontId="61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6" fontId="61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6" fontId="49" fillId="0" borderId="0" xfId="11" applyNumberFormat="1" applyFont="1" applyFill="1" applyBorder="1" applyAlignment="1" applyProtection="1">
      <alignment horizontal="right"/>
    </xf>
    <xf numFmtId="166" fontId="67" fillId="0" borderId="0" xfId="3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vertical="center"/>
    </xf>
    <xf numFmtId="166" fontId="66" fillId="0" borderId="0" xfId="3" applyNumberFormat="1" applyFont="1" applyFill="1" applyBorder="1" applyAlignment="1" applyProtection="1">
      <alignment vertical="center"/>
    </xf>
    <xf numFmtId="166" fontId="49" fillId="0" borderId="0" xfId="3" applyNumberFormat="1" applyFont="1" applyFill="1" applyBorder="1" applyAlignment="1" applyProtection="1">
      <alignment horizontal="right"/>
    </xf>
    <xf numFmtId="166" fontId="61" fillId="0" borderId="0" xfId="3" applyNumberFormat="1" applyFont="1" applyFill="1" applyBorder="1" applyAlignment="1" applyProtection="1">
      <alignment horizontal="right"/>
    </xf>
    <xf numFmtId="166" fontId="61" fillId="0" borderId="0" xfId="3" applyNumberFormat="1" applyFont="1" applyFill="1" applyBorder="1" applyAlignment="1" applyProtection="1">
      <alignment vertical="center"/>
    </xf>
    <xf numFmtId="0" fontId="61" fillId="0" borderId="0" xfId="3" applyNumberFormat="1" applyFont="1" applyFill="1" applyBorder="1" applyAlignment="1" applyProtection="1">
      <alignment vertical="center"/>
    </xf>
    <xf numFmtId="165" fontId="61" fillId="0" borderId="0" xfId="3" applyNumberFormat="1" applyFont="1" applyFill="1" applyBorder="1" applyAlignment="1" applyProtection="1">
      <alignment vertical="center"/>
    </xf>
    <xf numFmtId="166" fontId="49" fillId="0" borderId="0" xfId="12" applyNumberFormat="1" applyFont="1" applyFill="1" applyBorder="1" applyAlignment="1" applyProtection="1">
      <alignment horizontal="right"/>
    </xf>
    <xf numFmtId="166" fontId="61" fillId="0" borderId="4" xfId="3" applyNumberFormat="1" applyFont="1" applyFill="1" applyBorder="1" applyAlignment="1" applyProtection="1">
      <alignment horizontal="right"/>
    </xf>
    <xf numFmtId="166" fontId="61" fillId="0" borderId="0" xfId="12" applyNumberFormat="1" applyFont="1" applyFill="1" applyBorder="1" applyAlignment="1" applyProtection="1">
      <alignment vertical="center"/>
    </xf>
    <xf numFmtId="166" fontId="49" fillId="0" borderId="0" xfId="12" applyNumberFormat="1" applyFont="1" applyFill="1" applyBorder="1" applyAlignment="1" applyProtection="1">
      <alignment vertical="center"/>
    </xf>
    <xf numFmtId="165" fontId="49" fillId="0" borderId="0" xfId="11" applyNumberFormat="1" applyFont="1" applyFill="1" applyBorder="1" applyAlignment="1" applyProtection="1">
      <alignment horizontal="right"/>
    </xf>
    <xf numFmtId="166" fontId="61" fillId="0" borderId="0" xfId="12" applyNumberFormat="1" applyFont="1" applyFill="1" applyBorder="1" applyAlignment="1" applyProtection="1">
      <alignment horizontal="right"/>
    </xf>
    <xf numFmtId="166" fontId="61" fillId="0" borderId="1" xfId="12" applyNumberFormat="1" applyFont="1" applyFill="1" applyBorder="1" applyAlignment="1" applyProtection="1">
      <alignment vertical="center"/>
    </xf>
    <xf numFmtId="165" fontId="66" fillId="0" borderId="0" xfId="11" applyNumberFormat="1" applyFont="1" applyFill="1" applyBorder="1" applyAlignment="1" applyProtection="1">
      <alignment horizontal="right"/>
    </xf>
    <xf numFmtId="166" fontId="66" fillId="0" borderId="0" xfId="12" applyNumberFormat="1" applyFont="1" applyFill="1" applyBorder="1" applyAlignment="1" applyProtection="1">
      <alignment horizontal="right"/>
    </xf>
    <xf numFmtId="166" fontId="61" fillId="0" borderId="1" xfId="12" applyNumberFormat="1" applyFont="1" applyFill="1" applyBorder="1" applyAlignment="1" applyProtection="1">
      <alignment horizontal="right"/>
    </xf>
    <xf numFmtId="166" fontId="61" fillId="0" borderId="1" xfId="11" applyNumberFormat="1" applyFont="1" applyFill="1" applyBorder="1" applyAlignment="1" applyProtection="1">
      <alignment horizontal="right"/>
    </xf>
    <xf numFmtId="166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166" fontId="49" fillId="0" borderId="1" xfId="12" applyNumberFormat="1" applyFont="1" applyFill="1" applyBorder="1" applyAlignment="1" applyProtection="1">
      <alignment horizontal="right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/>
    </xf>
    <xf numFmtId="166" fontId="49" fillId="0" borderId="0" xfId="0" applyNumberFormat="1" applyFont="1" applyFill="1" applyBorder="1" applyAlignment="1">
      <alignment horizontal="right"/>
    </xf>
    <xf numFmtId="166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2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6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6" fontId="21" fillId="0" borderId="0" xfId="3" applyNumberFormat="1" applyFont="1" applyFill="1" applyBorder="1" applyAlignment="1" applyProtection="1">
      <alignment vertical="top"/>
      <protection locked="0"/>
    </xf>
    <xf numFmtId="0" fontId="52" fillId="0" borderId="0" xfId="3" applyNumberFormat="1" applyFont="1" applyFill="1" applyBorder="1" applyAlignment="1" applyProtection="1">
      <alignment horizontal="right" wrapText="1"/>
    </xf>
    <xf numFmtId="166" fontId="53" fillId="0" borderId="0" xfId="11" applyNumberFormat="1" applyFont="1" applyFill="1" applyBorder="1" applyAlignment="1">
      <alignment horizontal="right"/>
    </xf>
    <xf numFmtId="166" fontId="31" fillId="0" borderId="2" xfId="11" applyNumberFormat="1" applyFont="1" applyFill="1" applyBorder="1" applyAlignment="1">
      <alignment vertical="center"/>
    </xf>
    <xf numFmtId="166" fontId="15" fillId="0" borderId="0" xfId="3" applyNumberFormat="1" applyFont="1" applyFill="1" applyBorder="1" applyAlignment="1" applyProtection="1">
      <alignment vertical="center"/>
    </xf>
    <xf numFmtId="0" fontId="30" fillId="0" borderId="0" xfId="0" applyFont="1" applyFill="1" applyBorder="1" applyAlignment="1">
      <alignment vertical="center" wrapText="1"/>
    </xf>
    <xf numFmtId="0" fontId="23" fillId="0" borderId="0" xfId="21" applyFont="1" applyFill="1" applyBorder="1" applyAlignment="1">
      <alignment vertical="top" wrapText="1"/>
    </xf>
    <xf numFmtId="0" fontId="16" fillId="0" borderId="0" xfId="2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2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19" fillId="0" borderId="0" xfId="0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wrapText="1"/>
    </xf>
    <xf numFmtId="164" fontId="22" fillId="0" borderId="0" xfId="5" applyNumberFormat="1" applyFont="1" applyFill="1" applyBorder="1" applyAlignment="1">
      <alignment horizontal="center"/>
    </xf>
    <xf numFmtId="164" fontId="22" fillId="0" borderId="0" xfId="2" applyNumberFormat="1" applyFont="1" applyFill="1" applyAlignment="1">
      <alignment horizontal="right"/>
    </xf>
    <xf numFmtId="164" fontId="22" fillId="0" borderId="0" xfId="5" applyNumberFormat="1" applyFont="1" applyFill="1" applyBorder="1" applyAlignment="1">
      <alignment horizontal="right" vertical="center"/>
    </xf>
    <xf numFmtId="166" fontId="31" fillId="0" borderId="2" xfId="12" applyNumberFormat="1" applyFont="1" applyFill="1" applyBorder="1" applyAlignment="1">
      <alignment horizontal="left" vertical="center"/>
    </xf>
    <xf numFmtId="166" fontId="35" fillId="0" borderId="0" xfId="17" applyNumberFormat="1" applyFont="1" applyFill="1" applyBorder="1" applyAlignment="1">
      <alignment horizontal="right"/>
    </xf>
    <xf numFmtId="166" fontId="35" fillId="0" borderId="0" xfId="17" applyNumberFormat="1" applyFont="1" applyFill="1" applyBorder="1" applyAlignment="1">
      <alignment horizontal="right"/>
    </xf>
    <xf numFmtId="166" fontId="35" fillId="0" borderId="0" xfId="17" applyNumberFormat="1" applyFont="1" applyFill="1" applyBorder="1" applyAlignment="1">
      <alignment horizontal="right"/>
    </xf>
    <xf numFmtId="0" fontId="6" fillId="0" borderId="0" xfId="0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11" fillId="0" borderId="0" xfId="0" applyNumberFormat="1" applyFont="1" applyFill="1" applyBorder="1" applyAlignment="1">
      <alignment horizontal="right" vertical="top" wrapText="1"/>
    </xf>
    <xf numFmtId="0" fontId="52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  <xf numFmtId="0" fontId="16" fillId="0" borderId="0" xfId="46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46" applyFont="1" applyFill="1" applyAlignment="1">
      <alignment vertical="center" wrapText="1"/>
    </xf>
    <xf numFmtId="0" fontId="22" fillId="0" borderId="0" xfId="46" applyFont="1" applyFill="1" applyAlignment="1">
      <alignment horizontal="left" vertical="center"/>
    </xf>
    <xf numFmtId="0" fontId="22" fillId="0" borderId="0" xfId="46" applyFont="1" applyFill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center" wrapText="1"/>
    </xf>
    <xf numFmtId="0" fontId="20" fillId="0" borderId="0" xfId="1" applyFont="1" applyFill="1" applyAlignment="1">
      <alignment horizontal="left" vertical="center"/>
    </xf>
    <xf numFmtId="0" fontId="15" fillId="0" borderId="0" xfId="1" applyFont="1" applyFill="1" applyAlignment="1">
      <alignment vertical="center"/>
    </xf>
    <xf numFmtId="0" fontId="24" fillId="0" borderId="0" xfId="14" applyFont="1" applyFill="1" applyBorder="1" applyAlignment="1">
      <alignment horizontal="left" vertical="center"/>
    </xf>
    <xf numFmtId="0" fontId="63" fillId="0" borderId="0" xfId="14" applyFont="1" applyFill="1" applyBorder="1" applyAlignment="1">
      <alignment horizontal="left" vertical="center"/>
    </xf>
    <xf numFmtId="0" fontId="16" fillId="0" borderId="0" xfId="1" applyFont="1" applyFill="1" applyAlignment="1">
      <alignment vertical="center"/>
    </xf>
    <xf numFmtId="0" fontId="24" fillId="0" borderId="0" xfId="14" applyFont="1" applyFill="1" applyBorder="1"/>
    <xf numFmtId="0" fontId="20" fillId="0" borderId="0" xfId="1" applyFont="1" applyFill="1" applyAlignment="1">
      <alignment vertical="center"/>
    </xf>
    <xf numFmtId="0" fontId="63" fillId="0" borderId="0" xfId="14" applyFont="1" applyFill="1" applyBorder="1" applyAlignment="1">
      <alignment horizontal="left" vertical="center" wrapText="1"/>
    </xf>
    <xf numFmtId="0" fontId="24" fillId="0" borderId="0" xfId="1" applyFont="1" applyFill="1" applyAlignment="1">
      <alignment vertical="center"/>
    </xf>
    <xf numFmtId="0" fontId="24" fillId="0" borderId="0" xfId="1" applyFont="1" applyFill="1" applyAlignment="1">
      <alignment horizontal="left" vertical="center"/>
    </xf>
    <xf numFmtId="0" fontId="24" fillId="0" borderId="0" xfId="1" applyFont="1" applyFill="1" applyAlignment="1">
      <alignment horizontal="left" vertical="center" wrapText="1"/>
    </xf>
    <xf numFmtId="0" fontId="84" fillId="0" borderId="0" xfId="14" applyFont="1" applyFill="1" applyBorder="1" applyAlignment="1">
      <alignment horizontal="left" vertical="center"/>
    </xf>
    <xf numFmtId="0" fontId="19" fillId="0" borderId="0" xfId="2" applyFont="1" applyFill="1" applyBorder="1" applyAlignment="1">
      <alignment vertical="top" wrapText="1"/>
    </xf>
    <xf numFmtId="0" fontId="23" fillId="0" borderId="0" xfId="2" applyFont="1" applyFill="1" applyBorder="1" applyAlignment="1">
      <alignment vertical="top" wrapText="1"/>
    </xf>
    <xf numFmtId="0" fontId="23" fillId="0" borderId="0" xfId="47" applyFont="1" applyFill="1" applyBorder="1" applyAlignment="1">
      <alignment vertical="top" wrapText="1"/>
    </xf>
    <xf numFmtId="0" fontId="24" fillId="0" borderId="0" xfId="0" applyFont="1" applyFill="1" applyAlignment="1">
      <alignment wrapText="1"/>
    </xf>
    <xf numFmtId="0" fontId="23" fillId="0" borderId="0" xfId="47" applyFont="1" applyFill="1" applyBorder="1" applyAlignment="1">
      <alignment vertical="top"/>
    </xf>
    <xf numFmtId="0" fontId="19" fillId="0" borderId="0" xfId="47" applyFont="1" applyFill="1" applyBorder="1" applyAlignment="1">
      <alignment vertical="top" wrapText="1"/>
    </xf>
    <xf numFmtId="0" fontId="19" fillId="0" borderId="0" xfId="2" applyFont="1" applyFill="1" applyBorder="1" applyAlignment="1">
      <alignment vertical="top"/>
    </xf>
    <xf numFmtId="0" fontId="16" fillId="0" borderId="0" xfId="2" applyFont="1" applyFill="1" applyBorder="1"/>
    <xf numFmtId="0" fontId="23" fillId="0" borderId="0" xfId="47" applyFont="1" applyFill="1" applyBorder="1"/>
    <xf numFmtId="0" fontId="15" fillId="0" borderId="0" xfId="2" applyFont="1" applyFill="1" applyBorder="1" applyAlignment="1">
      <alignment horizontal="left" wrapText="1"/>
    </xf>
    <xf numFmtId="3" fontId="16" fillId="0" borderId="0" xfId="2" applyNumberFormat="1" applyFont="1" applyFill="1"/>
    <xf numFmtId="3" fontId="15" fillId="0" borderId="0" xfId="2" applyNumberFormat="1" applyFont="1" applyFill="1"/>
    <xf numFmtId="0" fontId="20" fillId="0" borderId="0" xfId="3" applyNumberFormat="1" applyFont="1" applyFill="1" applyBorder="1" applyAlignment="1" applyProtection="1">
      <alignment vertical="center" wrapText="1"/>
    </xf>
    <xf numFmtId="0" fontId="47" fillId="0" borderId="0" xfId="48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top"/>
    </xf>
    <xf numFmtId="0" fontId="48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vertical="top" wrapText="1"/>
    </xf>
    <xf numFmtId="0" fontId="48" fillId="0" borderId="0" xfId="0" applyNumberFormat="1" applyFont="1" applyFill="1" applyBorder="1" applyAlignment="1" applyProtection="1">
      <alignment horizontal="left" vertical="top" indent="1"/>
    </xf>
    <xf numFmtId="0" fontId="20" fillId="0" borderId="0" xfId="0" applyNumberFormat="1" applyFont="1" applyFill="1" applyBorder="1" applyAlignment="1" applyProtection="1">
      <alignment vertical="top" wrapText="1"/>
    </xf>
    <xf numFmtId="0" fontId="48" fillId="0" borderId="0" xfId="48" applyNumberFormat="1" applyFont="1" applyFill="1" applyBorder="1" applyAlignment="1" applyProtection="1">
      <alignment vertical="center" wrapText="1"/>
    </xf>
    <xf numFmtId="0" fontId="20" fillId="0" borderId="0" xfId="48" applyNumberFormat="1" applyFont="1" applyFill="1" applyBorder="1" applyAlignment="1" applyProtection="1">
      <alignment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8" fillId="0" borderId="0" xfId="1" applyFont="1" applyFill="1" applyBorder="1" applyAlignment="1">
      <alignment horizontal="right" vertical="center"/>
    </xf>
    <xf numFmtId="166" fontId="52" fillId="0" borderId="0" xfId="16" applyNumberFormat="1" applyFont="1" applyFill="1" applyBorder="1" applyAlignment="1" applyProtection="1">
      <alignment horizontal="right" vertical="top" wrapText="1"/>
    </xf>
    <xf numFmtId="166" fontId="52" fillId="0" borderId="0" xfId="16" applyNumberFormat="1" applyFont="1" applyFill="1" applyBorder="1" applyAlignment="1">
      <alignment horizontal="right" vertical="top"/>
    </xf>
    <xf numFmtId="0" fontId="85" fillId="0" borderId="0" xfId="3" applyNumberFormat="1" applyFont="1" applyFill="1" applyBorder="1" applyAlignment="1" applyProtection="1">
      <alignment horizontal="right" vertical="top" wrapText="1"/>
    </xf>
    <xf numFmtId="0" fontId="86" fillId="0" borderId="0" xfId="0" applyFont="1" applyFill="1" applyBorder="1" applyAlignment="1">
      <alignment horizontal="right" vertical="top"/>
    </xf>
    <xf numFmtId="166" fontId="52" fillId="0" borderId="0" xfId="3" applyNumberFormat="1" applyFont="1" applyFill="1" applyBorder="1" applyAlignment="1" applyProtection="1">
      <alignment horizontal="center" vertical="center" wrapText="1"/>
    </xf>
    <xf numFmtId="0" fontId="22" fillId="0" borderId="0" xfId="3" applyNumberFormat="1" applyFont="1" applyFill="1" applyBorder="1" applyAlignment="1" applyProtection="1">
      <alignment horizontal="center" vertical="center"/>
    </xf>
    <xf numFmtId="0" fontId="52" fillId="0" borderId="0" xfId="6" applyFont="1" applyFill="1" applyBorder="1" applyAlignment="1">
      <alignment horizontal="center" vertical="center"/>
    </xf>
    <xf numFmtId="0" fontId="11" fillId="2" borderId="0" xfId="0" applyFont="1" applyFill="1"/>
    <xf numFmtId="0" fontId="28" fillId="0" borderId="0" xfId="0" applyNumberFormat="1" applyFont="1" applyFill="1" applyBorder="1" applyAlignment="1" applyProtection="1">
      <alignment horizontal="left" vertical="top" indent="1"/>
    </xf>
  </cellXfs>
  <cellStyles count="49">
    <cellStyle name="Comma 2" xfId="11"/>
    <cellStyle name="Comma 2 2" xfId="17"/>
    <cellStyle name="Comma 2 2 2" xfId="42"/>
    <cellStyle name="Comma 3" xfId="16"/>
    <cellStyle name="Comma 3 2" xfId="25"/>
    <cellStyle name="Comma 3 3" xfId="40"/>
    <cellStyle name="Comma 3 4" xfId="38"/>
    <cellStyle name="Comma 4" xfId="18"/>
    <cellStyle name="Comma 5" xfId="41"/>
    <cellStyle name="Hyperlink 2" xfId="35"/>
    <cellStyle name="Normal 10" xfId="32"/>
    <cellStyle name="Normal 2" xfId="14"/>
    <cellStyle name="Normal 2 10" xfId="29"/>
    <cellStyle name="Normal 2 2" xfId="26"/>
    <cellStyle name="Normal 2 2 2" xfId="45"/>
    <cellStyle name="Normal 2 3" xfId="19"/>
    <cellStyle name="Normal 3" xfId="20"/>
    <cellStyle name="Normal 4" xfId="24"/>
    <cellStyle name="Normal 5" xfId="27"/>
    <cellStyle name="Normal 6" xfId="31"/>
    <cellStyle name="Normal 6 2" xfId="33"/>
    <cellStyle name="Normal 7" xfId="30"/>
    <cellStyle name="Normal 8" xfId="15"/>
    <cellStyle name="Normal 8 2" xfId="44"/>
    <cellStyle name="Normal 8 3" xfId="34"/>
    <cellStyle name="Normal 9" xfId="36"/>
    <cellStyle name="Normal_BAL" xfId="1"/>
    <cellStyle name="Normal_Financial statements 2000 Alcomet" xfId="2"/>
    <cellStyle name="Normal_Financial statements 2000 Alcomet 2" xfId="47"/>
    <cellStyle name="Normal_Financial statements 2000 Alcomet 3" xfId="21"/>
    <cellStyle name="Normal_Financial statements_bg model 2002" xfId="3"/>
    <cellStyle name="Normal_Financial statements_bg model 2002 2" xfId="48"/>
    <cellStyle name="Normal_FS_2004_Final_28.03.05" xfId="4"/>
    <cellStyle name="Normal_FS_SOPHARMA_2005 (2)" xfId="5"/>
    <cellStyle name="Normal_FS'05-Neochim group-raboten_Final2" xfId="6"/>
    <cellStyle name="Normal_P&amp;L" xfId="7"/>
    <cellStyle name="Normal_P&amp;L_Financial statements_bg model 2002" xfId="8"/>
    <cellStyle name="Normal_P&amp;L_IS_by type" xfId="46"/>
    <cellStyle name="Normal_Sheet2" xfId="9"/>
    <cellStyle name="Normal_SOPHARMA_FS_01_12_2007_predvaritelen" xfId="10"/>
    <cellStyle name="Percent 2" xfId="28"/>
    <cellStyle name="Percent 3" xfId="22"/>
    <cellStyle name="Percent 3 2" xfId="43"/>
    <cellStyle name="Percent 3 3" xfId="37"/>
    <cellStyle name="Запетая" xfId="12" builtinId="3"/>
    <cellStyle name="Нормален" xfId="0" builtinId="0"/>
    <cellStyle name="Обычный 2" xfId="23"/>
    <cellStyle name="Обычный_8" xfId="39"/>
    <cellStyle name="Процент" xfId="13" builtinId="5"/>
  </cellStyles>
  <dxfs count="0"/>
  <tableStyles count="0" defaultTableStyle="TableStyleMedium9" defaultPivotStyle="PivotStyleLight16"/>
  <colors>
    <mruColors>
      <color rgb="FF99FFCC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tion/2016/Q1%202016/!&#1050;&#1086;&#1085;&#1089;&#1086;%20&#1088;&#1072;&#1073;&#1086;&#1090;&#1085;&#1080;%20&#1092;&#1072;&#1081;&#1083;&#1086;&#1074;&#1077;/17.05.2016/102.FS%20conso%20-%2031.12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nedkova/Documents/Sopharma/otcheti/2016/01/cons/A302_FS_SOPHARMA_GROUP_1Q%202016_%20BG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SFP dr"/>
      <sheetName val="SFP cr"/>
      <sheetName val="IS dr"/>
      <sheetName val="IS cr"/>
      <sheetName val="IS 2015"/>
      <sheetName val="SFP  2015"/>
      <sheetName val="IS,SFP Adjistments 15"/>
      <sheetName val="тип операция"/>
      <sheetName val="legend"/>
      <sheetName val="нетен аджустмонт"/>
      <sheetName val="нетен аджустмонт 2015"/>
      <sheetName val="Дт Кт"/>
      <sheetName val="ОВД дт"/>
      <sheetName val="ОВД кт"/>
      <sheetName val="ОФС дт"/>
      <sheetName val="ОФС кт"/>
      <sheetName val="CF YE 2014"/>
      <sheetName val="CF Adj pivot"/>
      <sheetName val="CF Adjustments YE"/>
      <sheetName val="CF - консо корекции"/>
      <sheetName val="CF 2013 old"/>
      <sheetName val="bank loans"/>
      <sheetName val="working"/>
      <sheetName val="2013 code REF (2)"/>
      <sheetName val="операции Дт - Кт  - нетно 2013 "/>
      <sheetName val="CF 2012-PBC"/>
      <sheetName val="CF Adj"/>
      <sheetName val="2012 code REF"/>
      <sheetName val="SCF dr"/>
      <sheetName val="SCF 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5">
          <cell r="CE15">
            <v>315005</v>
          </cell>
        </row>
        <row r="42">
          <cell r="CE42">
            <v>134798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SOPHARMA GROUP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view="pageBreakPreview" zoomScaleNormal="70" zoomScaleSheetLayoutView="100" workbookViewId="0">
      <selection activeCell="D35" sqref="D35"/>
    </sheetView>
  </sheetViews>
  <sheetFormatPr defaultColWidth="0" defaultRowHeight="12.75" customHeight="1" zeroHeight="1"/>
  <cols>
    <col min="1" max="2" width="9.28515625" style="6" customWidth="1"/>
    <col min="3" max="3" width="16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138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172</v>
      </c>
      <c r="D5" s="305" t="s">
        <v>44</v>
      </c>
      <c r="E5" s="9"/>
      <c r="F5" s="10"/>
      <c r="G5" s="10"/>
      <c r="H5" s="10"/>
      <c r="I5" s="10"/>
    </row>
    <row r="6" spans="1:9" ht="17.25" customHeight="1">
      <c r="A6" s="7"/>
      <c r="D6" s="305" t="s">
        <v>173</v>
      </c>
      <c r="E6" s="9"/>
      <c r="F6" s="10"/>
      <c r="G6" s="10"/>
      <c r="H6" s="10"/>
      <c r="I6" s="10"/>
    </row>
    <row r="7" spans="1:9" ht="18.75">
      <c r="A7" s="7"/>
      <c r="D7" s="305" t="s">
        <v>174</v>
      </c>
      <c r="H7" s="10"/>
      <c r="I7" s="10"/>
    </row>
    <row r="8" spans="1:9" ht="16.5">
      <c r="A8" s="11"/>
      <c r="D8" s="305" t="s">
        <v>175</v>
      </c>
      <c r="E8" s="9"/>
      <c r="F8" s="10"/>
      <c r="G8" s="10"/>
      <c r="H8" s="10"/>
      <c r="I8" s="10"/>
    </row>
    <row r="9" spans="1:9" ht="18.75">
      <c r="A9" s="7"/>
      <c r="D9" s="305" t="s">
        <v>176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177</v>
      </c>
      <c r="B12" s="305" t="s">
        <v>44</v>
      </c>
      <c r="D12" s="305" t="s">
        <v>44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178</v>
      </c>
      <c r="D14" s="13" t="s">
        <v>46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47</v>
      </c>
      <c r="B16" s="7"/>
      <c r="C16" s="7"/>
      <c r="D16" s="13" t="s">
        <v>48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179</v>
      </c>
      <c r="C18" s="17"/>
      <c r="D18" s="13" t="s">
        <v>180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7" t="s">
        <v>181</v>
      </c>
      <c r="D21" s="13" t="s">
        <v>182</v>
      </c>
      <c r="E21" s="14"/>
      <c r="F21" s="14"/>
      <c r="G21" s="15"/>
    </row>
    <row r="22" spans="1:9" ht="18.75">
      <c r="A22" s="7"/>
      <c r="D22" s="13" t="s">
        <v>183</v>
      </c>
      <c r="E22" s="14"/>
      <c r="F22" s="14"/>
      <c r="G22" s="15"/>
    </row>
    <row r="23" spans="1:9" ht="18.75">
      <c r="F23" s="15"/>
      <c r="G23" s="18"/>
    </row>
    <row r="24" spans="1:9" ht="18.75">
      <c r="A24" s="7" t="s">
        <v>184</v>
      </c>
      <c r="C24" s="17"/>
      <c r="D24" s="305" t="s">
        <v>185</v>
      </c>
      <c r="E24" s="142"/>
      <c r="F24" s="18"/>
      <c r="G24" s="20"/>
    </row>
    <row r="25" spans="1:9" ht="18.75">
      <c r="A25" s="7"/>
      <c r="C25" s="17"/>
      <c r="D25" s="305" t="s">
        <v>186</v>
      </c>
      <c r="E25" s="142"/>
      <c r="F25" s="18"/>
      <c r="G25" s="20"/>
      <c r="H25" s="21"/>
      <c r="I25" s="21"/>
    </row>
    <row r="26" spans="1:9" ht="18" customHeight="1">
      <c r="A26" s="7"/>
      <c r="C26" s="10"/>
      <c r="D26" s="305" t="s">
        <v>187</v>
      </c>
      <c r="E26" s="9"/>
      <c r="F26" s="18"/>
      <c r="G26" s="143"/>
      <c r="H26" s="144"/>
      <c r="I26" s="145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188</v>
      </c>
      <c r="D28" s="305" t="s">
        <v>189</v>
      </c>
      <c r="E28" s="306"/>
      <c r="F28" s="306"/>
      <c r="G28" s="306"/>
      <c r="H28" s="7"/>
      <c r="I28" s="7"/>
    </row>
    <row r="29" spans="1:9" ht="18.75">
      <c r="A29" s="7"/>
      <c r="D29" s="305" t="s">
        <v>190</v>
      </c>
      <c r="E29" s="306"/>
      <c r="F29" s="306"/>
      <c r="G29" s="306"/>
      <c r="H29" s="7"/>
      <c r="I29" s="7"/>
    </row>
    <row r="30" spans="1:9" ht="18.75">
      <c r="A30" s="7"/>
      <c r="D30" s="305" t="s">
        <v>191</v>
      </c>
      <c r="E30" s="306"/>
      <c r="F30" s="306"/>
      <c r="G30" s="306"/>
      <c r="H30" s="7"/>
      <c r="I30" s="7"/>
    </row>
    <row r="31" spans="1:9" ht="18.75">
      <c r="A31" s="7"/>
      <c r="D31" s="305" t="s">
        <v>192</v>
      </c>
      <c r="E31" s="306"/>
      <c r="F31" s="306"/>
      <c r="G31" s="306"/>
    </row>
    <row r="32" spans="1:9" ht="18.75">
      <c r="A32" s="7"/>
      <c r="D32" s="305" t="s">
        <v>193</v>
      </c>
      <c r="E32" s="306"/>
      <c r="F32" s="306"/>
      <c r="G32" s="306"/>
    </row>
    <row r="33" spans="1:9" ht="18.75">
      <c r="A33" s="7"/>
      <c r="D33" s="305" t="s">
        <v>197</v>
      </c>
      <c r="E33" s="306"/>
      <c r="F33" s="306"/>
      <c r="G33" s="306"/>
    </row>
    <row r="34" spans="1:9" ht="18.75">
      <c r="A34" s="7"/>
      <c r="D34" s="8"/>
      <c r="E34" s="142"/>
      <c r="F34" s="142"/>
      <c r="G34" s="142"/>
    </row>
    <row r="35" spans="1:9" ht="18.75">
      <c r="A35" s="7"/>
      <c r="C35" s="21"/>
      <c r="E35" s="142"/>
      <c r="F35" s="142"/>
      <c r="G35" s="142"/>
    </row>
    <row r="36" spans="1:9" ht="18.75">
      <c r="A36" s="7"/>
      <c r="D36" s="8"/>
      <c r="E36" s="142"/>
      <c r="F36" s="142"/>
      <c r="G36" s="142"/>
    </row>
    <row r="37" spans="1:9" ht="18.75">
      <c r="A37" s="7"/>
      <c r="E37" s="19"/>
      <c r="F37" s="15"/>
      <c r="G37" s="19"/>
    </row>
    <row r="38" spans="1:9" ht="18.75">
      <c r="A38" s="7" t="s">
        <v>194</v>
      </c>
      <c r="D38" s="10" t="s">
        <v>195</v>
      </c>
      <c r="E38" s="375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showWhiteSpace="0" view="pageBreakPreview" zoomScale="90" zoomScaleNormal="90" zoomScaleSheetLayoutView="90" workbookViewId="0">
      <selection activeCell="A43" sqref="A43"/>
    </sheetView>
  </sheetViews>
  <sheetFormatPr defaultColWidth="9.140625" defaultRowHeight="15"/>
  <cols>
    <col min="1" max="1" width="80.42578125" style="22" customWidth="1"/>
    <col min="2" max="2" width="11.5703125" style="31" customWidth="1"/>
    <col min="3" max="3" width="5.28515625" style="27" customWidth="1"/>
    <col min="4" max="4" width="12.28515625" style="27" customWidth="1"/>
    <col min="5" max="5" width="2.140625" style="27" customWidth="1"/>
    <col min="6" max="6" width="12.28515625" style="27" customWidth="1"/>
    <col min="7" max="7" width="1.5703125" style="27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140625" style="22"/>
  </cols>
  <sheetData>
    <row r="1" spans="1:10">
      <c r="A1" s="310" t="str">
        <f>'[2]Cover '!A1</f>
        <v>SOPHARMA GROUP</v>
      </c>
      <c r="B1" s="311"/>
      <c r="C1" s="311"/>
      <c r="D1" s="311"/>
      <c r="E1" s="311"/>
      <c r="F1" s="311"/>
      <c r="G1" s="311"/>
    </row>
    <row r="2" spans="1:10" s="23" customFormat="1">
      <c r="A2" s="312" t="s">
        <v>14</v>
      </c>
      <c r="B2" s="313"/>
      <c r="C2" s="313"/>
      <c r="D2" s="313"/>
      <c r="E2" s="313"/>
      <c r="F2" s="313"/>
      <c r="G2" s="313"/>
    </row>
    <row r="3" spans="1:10">
      <c r="A3" s="307" t="s">
        <v>15</v>
      </c>
      <c r="B3" s="198"/>
      <c r="C3" s="24"/>
      <c r="D3" s="24"/>
      <c r="E3" s="24"/>
      <c r="F3" s="24"/>
      <c r="G3" s="24"/>
    </row>
    <row r="4" spans="1:10" ht="4.5" customHeight="1">
      <c r="A4" s="291"/>
      <c r="B4" s="198"/>
      <c r="C4" s="24"/>
      <c r="D4" s="24"/>
      <c r="E4" s="24"/>
      <c r="F4" s="24"/>
      <c r="G4" s="24"/>
    </row>
    <row r="5" spans="1:10" ht="5.25" customHeight="1">
      <c r="A5" s="291"/>
      <c r="B5" s="198"/>
      <c r="C5" s="24"/>
      <c r="D5" s="24"/>
      <c r="E5" s="24"/>
      <c r="F5" s="24"/>
      <c r="G5" s="24"/>
    </row>
    <row r="6" spans="1:10" ht="15" customHeight="1">
      <c r="A6" s="23"/>
      <c r="B6" s="314" t="s">
        <v>92</v>
      </c>
      <c r="C6" s="292"/>
      <c r="D6" s="315" t="s">
        <v>13</v>
      </c>
      <c r="E6" s="292"/>
      <c r="F6" s="315" t="s">
        <v>3</v>
      </c>
      <c r="G6" s="292"/>
    </row>
    <row r="7" spans="1:10">
      <c r="A7" s="23"/>
      <c r="B7" s="314"/>
      <c r="C7" s="292"/>
      <c r="D7" s="316"/>
      <c r="E7" s="292"/>
      <c r="F7" s="316"/>
      <c r="G7" s="292"/>
    </row>
    <row r="8" spans="1:10">
      <c r="A8" s="26"/>
    </row>
    <row r="9" spans="1:10">
      <c r="A9" s="26"/>
    </row>
    <row r="10" spans="1:10" ht="15" customHeight="1">
      <c r="A10" s="325" t="s">
        <v>16</v>
      </c>
      <c r="B10" s="31">
        <v>3</v>
      </c>
      <c r="D10" s="28">
        <v>239728</v>
      </c>
      <c r="F10" s="28">
        <v>215812</v>
      </c>
      <c r="J10" s="29"/>
    </row>
    <row r="11" spans="1:10">
      <c r="A11" s="326" t="s">
        <v>17</v>
      </c>
      <c r="B11" s="31">
        <v>4</v>
      </c>
      <c r="D11" s="28">
        <v>1964</v>
      </c>
      <c r="F11" s="28">
        <v>-345</v>
      </c>
    </row>
    <row r="12" spans="1:10">
      <c r="A12" s="327" t="s">
        <v>18</v>
      </c>
      <c r="D12" s="30">
        <v>3877</v>
      </c>
      <c r="F12" s="30">
        <v>6694</v>
      </c>
      <c r="G12" s="31"/>
      <c r="J12" s="29"/>
    </row>
    <row r="13" spans="1:10">
      <c r="A13" s="325" t="s">
        <v>19</v>
      </c>
      <c r="B13" s="31">
        <v>5</v>
      </c>
      <c r="D13" s="28">
        <v>-24999</v>
      </c>
      <c r="F13" s="28">
        <v>-23342</v>
      </c>
      <c r="H13" s="32"/>
      <c r="J13" s="29"/>
    </row>
    <row r="14" spans="1:10">
      <c r="A14" s="328" t="s">
        <v>20</v>
      </c>
      <c r="B14" s="31">
        <v>6</v>
      </c>
      <c r="D14" s="28">
        <v>-13710</v>
      </c>
      <c r="F14" s="28">
        <v>-12443</v>
      </c>
      <c r="H14" s="32"/>
      <c r="J14" s="29"/>
    </row>
    <row r="15" spans="1:10">
      <c r="A15" s="326" t="s">
        <v>21</v>
      </c>
      <c r="B15" s="31">
        <v>7</v>
      </c>
      <c r="D15" s="28">
        <v>-22737</v>
      </c>
      <c r="F15" s="28">
        <v>-20915</v>
      </c>
      <c r="H15" s="33"/>
    </row>
    <row r="16" spans="1:10">
      <c r="A16" s="329" t="s">
        <v>22</v>
      </c>
      <c r="B16" s="31" t="s">
        <v>5</v>
      </c>
      <c r="D16" s="28">
        <v>-7234</v>
      </c>
      <c r="F16" s="28">
        <v>-6800</v>
      </c>
      <c r="H16" s="32"/>
    </row>
    <row r="17" spans="1:11">
      <c r="A17" s="23" t="s">
        <v>23</v>
      </c>
      <c r="D17" s="28">
        <v>-153985</v>
      </c>
      <c r="F17" s="28">
        <v>-141564</v>
      </c>
      <c r="H17" s="32"/>
    </row>
    <row r="18" spans="1:11">
      <c r="A18" s="328" t="s">
        <v>24</v>
      </c>
      <c r="B18" s="31" t="s">
        <v>2</v>
      </c>
      <c r="D18" s="28">
        <v>-1438</v>
      </c>
      <c r="F18" s="28">
        <v>-1660</v>
      </c>
      <c r="H18" s="33"/>
      <c r="J18" s="29"/>
    </row>
    <row r="19" spans="1:11" ht="15" customHeight="1">
      <c r="A19" s="307" t="s">
        <v>25</v>
      </c>
      <c r="D19" s="34">
        <f>SUM(D10:D18)</f>
        <v>21466</v>
      </c>
      <c r="F19" s="34">
        <f>SUM(F10:F18)</f>
        <v>15437</v>
      </c>
      <c r="H19" s="32"/>
      <c r="K19" s="29"/>
    </row>
    <row r="20" spans="1:11" ht="8.25" customHeight="1">
      <c r="A20" s="23"/>
      <c r="D20" s="28"/>
      <c r="F20" s="28"/>
      <c r="H20" s="32"/>
    </row>
    <row r="21" spans="1:11">
      <c r="A21" s="330" t="s">
        <v>26</v>
      </c>
      <c r="B21" s="31">
        <v>10</v>
      </c>
      <c r="D21" s="28">
        <v>1205</v>
      </c>
      <c r="F21" s="28">
        <v>1302</v>
      </c>
      <c r="H21" s="32"/>
    </row>
    <row r="22" spans="1:11">
      <c r="A22" s="330" t="s">
        <v>27</v>
      </c>
      <c r="B22" s="31">
        <v>11</v>
      </c>
      <c r="D22" s="28">
        <v>-2430</v>
      </c>
      <c r="F22" s="28">
        <v>-3941</v>
      </c>
      <c r="H22" s="32"/>
    </row>
    <row r="23" spans="1:11">
      <c r="A23" s="296" t="s">
        <v>28</v>
      </c>
      <c r="D23" s="34">
        <f>SUM(D21:D22)</f>
        <v>-1225</v>
      </c>
      <c r="F23" s="34">
        <f>SUM(F21:F22)</f>
        <v>-2639</v>
      </c>
      <c r="H23" s="32"/>
    </row>
    <row r="24" spans="1:11" ht="9" customHeight="1">
      <c r="A24" s="35"/>
      <c r="D24" s="37"/>
      <c r="F24" s="37"/>
      <c r="H24" s="32"/>
    </row>
    <row r="25" spans="1:11">
      <c r="A25" s="23" t="s">
        <v>29</v>
      </c>
      <c r="B25" s="31">
        <v>12</v>
      </c>
      <c r="D25" s="28">
        <v>337</v>
      </c>
      <c r="F25" s="28">
        <v>-509</v>
      </c>
      <c r="H25" s="32"/>
    </row>
    <row r="26" spans="1:11">
      <c r="A26" s="307" t="s">
        <v>30</v>
      </c>
      <c r="D26" s="34">
        <f>D19+D23+D25</f>
        <v>20578</v>
      </c>
      <c r="F26" s="34">
        <f>F19+F23+F25</f>
        <v>12289</v>
      </c>
      <c r="H26" s="36"/>
    </row>
    <row r="27" spans="1:11" ht="6.75" customHeight="1">
      <c r="A27" s="291"/>
      <c r="D27" s="154"/>
      <c r="F27" s="154"/>
      <c r="H27" s="36"/>
    </row>
    <row r="28" spans="1:11">
      <c r="A28" s="23" t="s">
        <v>31</v>
      </c>
      <c r="D28" s="38">
        <v>-2394</v>
      </c>
      <c r="F28" s="38">
        <v>-1925</v>
      </c>
      <c r="H28" s="36"/>
    </row>
    <row r="29" spans="1:11" ht="6.75" customHeight="1">
      <c r="A29" s="291"/>
      <c r="B29" s="199"/>
      <c r="C29" s="39"/>
      <c r="D29" s="37"/>
      <c r="E29" s="39"/>
      <c r="F29" s="37"/>
      <c r="G29" s="39"/>
      <c r="H29" s="36"/>
      <c r="J29" s="40"/>
    </row>
    <row r="30" spans="1:11" ht="7.5" customHeight="1">
      <c r="A30" s="291"/>
      <c r="B30" s="199"/>
      <c r="C30" s="39"/>
      <c r="D30" s="37"/>
      <c r="E30" s="39"/>
      <c r="F30" s="37"/>
      <c r="G30" s="39"/>
      <c r="H30" s="36"/>
      <c r="J30" s="40"/>
    </row>
    <row r="31" spans="1:11" ht="15.75" thickBot="1">
      <c r="A31" s="307" t="s">
        <v>32</v>
      </c>
      <c r="B31" s="199"/>
      <c r="C31" s="39"/>
      <c r="D31" s="138">
        <f>D26+D28</f>
        <v>18184</v>
      </c>
      <c r="E31" s="39"/>
      <c r="F31" s="138">
        <f>F26+F28</f>
        <v>10364</v>
      </c>
      <c r="G31" s="39"/>
      <c r="H31" s="36"/>
      <c r="J31" s="40"/>
    </row>
    <row r="32" spans="1:11" ht="15.75" thickTop="1">
      <c r="A32" s="291"/>
      <c r="B32" s="199"/>
      <c r="C32" s="39"/>
      <c r="D32" s="37"/>
      <c r="E32" s="39"/>
      <c r="F32" s="37"/>
      <c r="G32" s="39"/>
      <c r="H32" s="36"/>
      <c r="J32" s="40"/>
    </row>
    <row r="33" spans="1:10">
      <c r="A33" s="35" t="s">
        <v>33</v>
      </c>
      <c r="C33" s="42"/>
      <c r="D33" s="37"/>
      <c r="E33" s="42"/>
      <c r="F33" s="37"/>
      <c r="G33" s="39"/>
      <c r="H33" s="36"/>
      <c r="J33" s="40"/>
    </row>
    <row r="34" spans="1:10">
      <c r="A34" s="331" t="s">
        <v>34</v>
      </c>
      <c r="B34" s="200"/>
      <c r="C34" s="42"/>
      <c r="D34" s="37"/>
      <c r="E34" s="42"/>
      <c r="F34" s="37"/>
      <c r="G34" s="39"/>
      <c r="H34" s="36"/>
      <c r="J34" s="40"/>
    </row>
    <row r="35" spans="1:10">
      <c r="A35" s="330" t="s">
        <v>35</v>
      </c>
      <c r="B35" s="200"/>
      <c r="C35" s="42"/>
      <c r="D35" s="43">
        <v>3</v>
      </c>
      <c r="E35" s="43"/>
      <c r="F35" s="43">
        <v>6</v>
      </c>
      <c r="G35" s="39"/>
      <c r="H35" s="36"/>
      <c r="J35" s="40"/>
    </row>
    <row r="36" spans="1:10">
      <c r="A36" s="330" t="s">
        <v>36</v>
      </c>
      <c r="B36" s="200"/>
      <c r="C36" s="42"/>
      <c r="D36" s="205">
        <v>154</v>
      </c>
      <c r="E36" s="52"/>
      <c r="F36" s="205">
        <v>-592</v>
      </c>
      <c r="G36" s="39"/>
      <c r="H36" s="36"/>
      <c r="J36" s="40"/>
    </row>
    <row r="37" spans="1:10">
      <c r="A37" s="157"/>
      <c r="C37" s="42"/>
      <c r="D37" s="37">
        <f>D35+D36</f>
        <v>157</v>
      </c>
      <c r="E37" s="42"/>
      <c r="F37" s="37">
        <f>F35+F36</f>
        <v>-586</v>
      </c>
      <c r="G37" s="39"/>
      <c r="H37" s="36"/>
      <c r="J37" s="40"/>
    </row>
    <row r="38" spans="1:10">
      <c r="A38" s="296" t="s">
        <v>198</v>
      </c>
      <c r="B38" s="200">
        <v>13</v>
      </c>
      <c r="C38" s="42"/>
      <c r="D38" s="34">
        <f>+D37</f>
        <v>157</v>
      </c>
      <c r="E38" s="42"/>
      <c r="F38" s="34">
        <f>+F37</f>
        <v>-586</v>
      </c>
      <c r="G38" s="39"/>
      <c r="H38" s="36"/>
      <c r="J38" s="40"/>
    </row>
    <row r="39" spans="1:10">
      <c r="A39" s="157"/>
      <c r="B39" s="200"/>
      <c r="C39" s="42"/>
      <c r="D39" s="37"/>
      <c r="E39" s="42"/>
      <c r="F39" s="37"/>
      <c r="G39" s="39"/>
      <c r="H39" s="36"/>
      <c r="J39" s="40"/>
    </row>
    <row r="40" spans="1:10" ht="15.75" thickBot="1">
      <c r="A40" s="296" t="s">
        <v>37</v>
      </c>
      <c r="B40" s="199"/>
      <c r="C40" s="39"/>
      <c r="D40" s="41">
        <f>+D31+D38</f>
        <v>18341</v>
      </c>
      <c r="E40" s="39"/>
      <c r="F40" s="41">
        <f>+F31+F38</f>
        <v>9778</v>
      </c>
      <c r="G40" s="39"/>
      <c r="H40" s="36"/>
      <c r="J40" s="40"/>
    </row>
    <row r="41" spans="1:10" ht="8.25" customHeight="1" thickTop="1">
      <c r="A41" s="157"/>
      <c r="B41" s="200"/>
      <c r="C41" s="42"/>
      <c r="D41" s="37"/>
      <c r="E41" s="42"/>
      <c r="F41" s="37"/>
      <c r="G41" s="39"/>
      <c r="H41" s="36"/>
      <c r="J41" s="40"/>
    </row>
    <row r="42" spans="1:10">
      <c r="A42" s="307" t="s">
        <v>38</v>
      </c>
      <c r="B42" s="201"/>
      <c r="C42" s="45"/>
      <c r="D42" s="46"/>
      <c r="E42" s="45"/>
      <c r="F42" s="46"/>
      <c r="G42" s="47"/>
      <c r="H42" s="36"/>
    </row>
    <row r="43" spans="1:10">
      <c r="A43" s="326" t="s">
        <v>39</v>
      </c>
      <c r="B43" s="50"/>
      <c r="C43" s="48"/>
      <c r="D43" s="49">
        <v>17002</v>
      </c>
      <c r="E43" s="48"/>
      <c r="F43" s="49">
        <v>10442</v>
      </c>
      <c r="G43" s="50"/>
      <c r="H43" s="36"/>
    </row>
    <row r="44" spans="1:10">
      <c r="A44" s="326" t="s">
        <v>40</v>
      </c>
      <c r="B44" s="50"/>
      <c r="C44" s="48"/>
      <c r="D44" s="52">
        <v>1182</v>
      </c>
      <c r="E44" s="48"/>
      <c r="F44" s="52">
        <v>-78</v>
      </c>
      <c r="G44" s="48"/>
      <c r="H44" s="36"/>
    </row>
    <row r="45" spans="1:10" ht="9" customHeight="1">
      <c r="A45" s="53"/>
      <c r="B45" s="201"/>
      <c r="C45" s="45"/>
      <c r="D45" s="153"/>
      <c r="E45" s="45"/>
      <c r="F45" s="153"/>
      <c r="G45" s="47"/>
      <c r="H45" s="36"/>
    </row>
    <row r="46" spans="1:10">
      <c r="A46" s="35" t="s">
        <v>41</v>
      </c>
      <c r="B46" s="201"/>
      <c r="C46" s="45"/>
      <c r="D46" s="153"/>
      <c r="E46" s="45"/>
      <c r="F46" s="153"/>
      <c r="G46" s="47"/>
      <c r="H46" s="36"/>
    </row>
    <row r="47" spans="1:10">
      <c r="A47" s="326" t="s">
        <v>39</v>
      </c>
      <c r="B47" s="50"/>
      <c r="C47" s="48"/>
      <c r="D47" s="49">
        <v>17018</v>
      </c>
      <c r="E47" s="48"/>
      <c r="F47" s="49">
        <v>10283</v>
      </c>
      <c r="G47" s="50"/>
      <c r="H47" s="36"/>
      <c r="J47" s="44"/>
    </row>
    <row r="48" spans="1:10">
      <c r="A48" s="326" t="s">
        <v>40</v>
      </c>
      <c r="B48" s="50"/>
      <c r="C48" s="48"/>
      <c r="D48" s="52">
        <v>1323</v>
      </c>
      <c r="E48" s="48"/>
      <c r="F48" s="52">
        <v>-505</v>
      </c>
      <c r="G48" s="48"/>
      <c r="H48" s="36"/>
    </row>
    <row r="49" spans="1:7" ht="8.25" customHeight="1">
      <c r="A49" s="51"/>
      <c r="B49" s="54"/>
      <c r="C49" s="54"/>
      <c r="D49" s="55"/>
      <c r="E49" s="54"/>
      <c r="F49" s="55"/>
      <c r="G49" s="54"/>
    </row>
    <row r="50" spans="1:7">
      <c r="A50" s="23"/>
    </row>
    <row r="51" spans="1:7">
      <c r="A51" s="56"/>
    </row>
    <row r="52" spans="1:7">
      <c r="A52" s="208" t="s">
        <v>42</v>
      </c>
      <c r="B52" s="199"/>
      <c r="C52" s="39"/>
      <c r="D52" s="39"/>
      <c r="E52" s="39"/>
      <c r="F52" s="39"/>
      <c r="G52" s="39"/>
    </row>
    <row r="53" spans="1:7">
      <c r="A53" s="208"/>
      <c r="B53" s="199"/>
      <c r="C53" s="39"/>
      <c r="D53" s="39"/>
      <c r="E53" s="39"/>
      <c r="F53" s="39"/>
      <c r="G53" s="39"/>
    </row>
    <row r="54" spans="1:7">
      <c r="A54" s="56"/>
    </row>
    <row r="56" spans="1:7">
      <c r="A56" s="57" t="s">
        <v>43</v>
      </c>
    </row>
    <row r="57" spans="1:7">
      <c r="A57" s="58" t="s">
        <v>44</v>
      </c>
    </row>
    <row r="58" spans="1:7">
      <c r="A58" s="63"/>
    </row>
    <row r="59" spans="1:7">
      <c r="A59" s="57" t="s">
        <v>45</v>
      </c>
    </row>
    <row r="60" spans="1:7">
      <c r="A60" s="58" t="s">
        <v>46</v>
      </c>
    </row>
    <row r="61" spans="1:7">
      <c r="A61" s="59"/>
    </row>
    <row r="62" spans="1:7">
      <c r="A62" s="60" t="s">
        <v>47</v>
      </c>
    </row>
    <row r="63" spans="1:7">
      <c r="A63" s="158" t="s">
        <v>48</v>
      </c>
    </row>
    <row r="65" spans="1:7">
      <c r="A65" s="23"/>
    </row>
    <row r="66" spans="1:7">
      <c r="A66" s="23"/>
    </row>
    <row r="67" spans="1:7">
      <c r="A67" s="23"/>
    </row>
    <row r="68" spans="1:7">
      <c r="A68" s="23"/>
    </row>
    <row r="69" spans="1:7">
      <c r="A69" s="309"/>
      <c r="B69" s="309"/>
      <c r="C69" s="309"/>
      <c r="D69" s="309"/>
      <c r="E69" s="309"/>
      <c r="F69" s="309"/>
      <c r="G69" s="309"/>
    </row>
    <row r="70" spans="1:7" ht="17.25" customHeight="1">
      <c r="A70" s="57"/>
      <c r="B70" s="61"/>
      <c r="C70" s="61"/>
      <c r="D70" s="61"/>
      <c r="E70" s="61"/>
      <c r="F70" s="61"/>
      <c r="G70" s="61"/>
    </row>
    <row r="71" spans="1:7">
      <c r="A71" s="62"/>
    </row>
    <row r="72" spans="1:7">
      <c r="A72" s="63"/>
    </row>
    <row r="73" spans="1:7">
      <c r="A73" s="64"/>
    </row>
    <row r="74" spans="1:7">
      <c r="A74" s="64"/>
    </row>
    <row r="75" spans="1:7">
      <c r="A75" s="60"/>
    </row>
    <row r="76" spans="1:7">
      <c r="A76" s="65"/>
    </row>
    <row r="77" spans="1:7">
      <c r="A77" s="59"/>
    </row>
    <row r="82" spans="1:1">
      <c r="A82" s="66"/>
    </row>
  </sheetData>
  <mergeCells count="6">
    <mergeCell ref="A69:G69"/>
    <mergeCell ref="A1:G1"/>
    <mergeCell ref="A2:G2"/>
    <mergeCell ref="B6:B7"/>
    <mergeCell ref="F6:F7"/>
    <mergeCell ref="D6:D7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view="pageBreakPreview" zoomScale="90" zoomScaleNormal="90" zoomScaleSheetLayoutView="90" workbookViewId="0">
      <selection activeCell="C4" sqref="C4:C5"/>
    </sheetView>
  </sheetViews>
  <sheetFormatPr defaultColWidth="9.140625" defaultRowHeight="12.75"/>
  <cols>
    <col min="1" max="1" width="67.42578125" style="70" customWidth="1"/>
    <col min="2" max="2" width="8.28515625" style="70" customWidth="1"/>
    <col min="3" max="3" width="12.7109375" style="70" customWidth="1"/>
    <col min="4" max="4" width="14.42578125" style="100" customWidth="1"/>
    <col min="5" max="5" width="1.28515625" style="70" customWidth="1"/>
    <col min="6" max="6" width="14.5703125" style="100" customWidth="1"/>
    <col min="7" max="7" width="1.28515625" style="70" customWidth="1"/>
    <col min="8" max="8" width="1.5703125" style="70" customWidth="1"/>
    <col min="9" max="16384" width="9.140625" style="70"/>
  </cols>
  <sheetData>
    <row r="1" spans="1:8" ht="14.25">
      <c r="A1" s="67" t="s">
        <v>138</v>
      </c>
      <c r="B1" s="68"/>
      <c r="C1" s="68"/>
      <c r="D1" s="69"/>
      <c r="E1" s="68"/>
      <c r="F1" s="69"/>
      <c r="G1" s="68"/>
    </row>
    <row r="2" spans="1:8" ht="14.25">
      <c r="A2" s="71" t="s">
        <v>137</v>
      </c>
      <c r="B2" s="72"/>
      <c r="C2" s="72"/>
      <c r="D2" s="73"/>
      <c r="E2" s="72"/>
      <c r="F2" s="73"/>
      <c r="G2" s="72"/>
    </row>
    <row r="3" spans="1:8" ht="15">
      <c r="A3" s="71" t="s">
        <v>139</v>
      </c>
      <c r="B3" s="74"/>
      <c r="C3" s="74"/>
      <c r="D3" s="75"/>
      <c r="E3" s="74"/>
      <c r="F3" s="75"/>
      <c r="G3" s="74"/>
    </row>
    <row r="4" spans="1:8" ht="26.25" customHeight="1">
      <c r="A4" s="76"/>
      <c r="B4" s="25"/>
      <c r="C4" s="314" t="s">
        <v>92</v>
      </c>
      <c r="D4" s="317" t="s">
        <v>93</v>
      </c>
      <c r="E4" s="156"/>
      <c r="F4" s="317" t="s">
        <v>94</v>
      </c>
      <c r="G4" s="202"/>
    </row>
    <row r="5" spans="1:8" ht="12" customHeight="1">
      <c r="B5" s="25"/>
      <c r="C5" s="314"/>
      <c r="D5" s="318"/>
      <c r="E5" s="156"/>
      <c r="F5" s="318"/>
      <c r="G5" s="202"/>
    </row>
    <row r="6" spans="1:8" ht="12" customHeight="1">
      <c r="B6" s="159"/>
      <c r="C6" s="160"/>
      <c r="D6" s="161"/>
      <c r="E6" s="160"/>
      <c r="F6" s="204"/>
      <c r="G6" s="202"/>
    </row>
    <row r="7" spans="1:8" ht="14.25">
      <c r="A7" s="332" t="s">
        <v>49</v>
      </c>
      <c r="B7" s="31"/>
      <c r="C7" s="31"/>
      <c r="D7" s="77"/>
      <c r="E7" s="31"/>
      <c r="F7" s="77"/>
      <c r="G7" s="31"/>
    </row>
    <row r="8" spans="1:8" ht="14.25">
      <c r="A8" s="333" t="s">
        <v>50</v>
      </c>
      <c r="B8" s="78"/>
      <c r="C8" s="78"/>
      <c r="D8" s="79"/>
      <c r="E8" s="78"/>
      <c r="F8" s="79"/>
      <c r="G8" s="78"/>
    </row>
    <row r="9" spans="1:8" ht="15">
      <c r="A9" s="83" t="s">
        <v>51</v>
      </c>
      <c r="B9" s="81"/>
      <c r="C9" s="81">
        <v>14</v>
      </c>
      <c r="D9" s="206">
        <v>318000</v>
      </c>
      <c r="E9" s="81"/>
      <c r="F9" s="302">
        <v>321215</v>
      </c>
      <c r="G9" s="81"/>
    </row>
    <row r="10" spans="1:8" ht="15">
      <c r="A10" s="83" t="s">
        <v>52</v>
      </c>
      <c r="B10" s="81"/>
      <c r="C10" s="81">
        <v>15</v>
      </c>
      <c r="D10" s="206">
        <v>34525</v>
      </c>
      <c r="E10" s="81"/>
      <c r="F10" s="302">
        <v>34601</v>
      </c>
      <c r="G10" s="81"/>
    </row>
    <row r="11" spans="1:8" ht="15">
      <c r="A11" s="83" t="s">
        <v>53</v>
      </c>
      <c r="B11" s="81"/>
      <c r="C11" s="81">
        <v>15</v>
      </c>
      <c r="D11" s="206">
        <v>9885</v>
      </c>
      <c r="E11" s="81"/>
      <c r="F11" s="302">
        <v>9885</v>
      </c>
      <c r="G11" s="81"/>
    </row>
    <row r="12" spans="1:8" ht="15">
      <c r="A12" s="334" t="s">
        <v>54</v>
      </c>
      <c r="B12" s="81"/>
      <c r="C12" s="81">
        <v>16</v>
      </c>
      <c r="D12" s="206">
        <v>9754</v>
      </c>
      <c r="E12" s="81"/>
      <c r="F12" s="302">
        <v>9483</v>
      </c>
      <c r="G12" s="81"/>
    </row>
    <row r="13" spans="1:8" ht="15">
      <c r="A13" s="85" t="s">
        <v>55</v>
      </c>
      <c r="B13" s="81"/>
      <c r="C13" s="81">
        <v>17</v>
      </c>
      <c r="D13" s="206">
        <v>19196</v>
      </c>
      <c r="E13" s="81"/>
      <c r="F13" s="302">
        <v>18715</v>
      </c>
      <c r="G13" s="81"/>
    </row>
    <row r="14" spans="1:8" ht="15">
      <c r="A14" s="83" t="s">
        <v>56</v>
      </c>
      <c r="B14" s="81"/>
      <c r="C14" s="81">
        <v>18</v>
      </c>
      <c r="D14" s="206">
        <v>5668</v>
      </c>
      <c r="E14" s="81"/>
      <c r="F14" s="302">
        <v>5721</v>
      </c>
      <c r="G14" s="81"/>
    </row>
    <row r="15" spans="1:8" ht="15">
      <c r="A15" s="85" t="s">
        <v>57</v>
      </c>
      <c r="B15" s="81"/>
      <c r="C15" s="81">
        <v>19</v>
      </c>
      <c r="D15" s="206">
        <v>13529</v>
      </c>
      <c r="E15" s="81"/>
      <c r="F15" s="302">
        <v>10028</v>
      </c>
      <c r="G15" s="81"/>
      <c r="H15" s="149"/>
    </row>
    <row r="16" spans="1:8" ht="15">
      <c r="A16" s="85" t="s">
        <v>58</v>
      </c>
      <c r="B16" s="81"/>
      <c r="C16" s="81">
        <v>20</v>
      </c>
      <c r="D16" s="206">
        <f>4085-14</f>
        <v>4071</v>
      </c>
      <c r="E16" s="81"/>
      <c r="F16" s="302">
        <v>4149</v>
      </c>
      <c r="G16" s="81"/>
    </row>
    <row r="17" spans="1:10" ht="15">
      <c r="A17" s="83" t="s">
        <v>59</v>
      </c>
      <c r="B17" s="92"/>
      <c r="C17" s="92"/>
      <c r="D17" s="206">
        <f>2627-1+14</f>
        <v>2640</v>
      </c>
      <c r="E17" s="92"/>
      <c r="F17" s="302">
        <v>2802</v>
      </c>
      <c r="G17" s="92"/>
    </row>
    <row r="18" spans="1:10" ht="14.25" customHeight="1">
      <c r="A18" s="86"/>
      <c r="B18" s="78"/>
      <c r="C18" s="78"/>
      <c r="D18" s="87">
        <f>SUM(D9:D17)</f>
        <v>417268</v>
      </c>
      <c r="E18" s="78"/>
      <c r="F18" s="87">
        <f>SUM(F9:F17)</f>
        <v>416599</v>
      </c>
      <c r="G18" s="78"/>
    </row>
    <row r="19" spans="1:10" ht="15">
      <c r="A19" s="335" t="s">
        <v>60</v>
      </c>
      <c r="B19" s="78"/>
      <c r="C19" s="78"/>
      <c r="D19" s="285"/>
      <c r="E19" s="78"/>
      <c r="F19" s="150"/>
      <c r="G19" s="78"/>
      <c r="H19" s="146"/>
    </row>
    <row r="20" spans="1:10" ht="15">
      <c r="A20" s="336" t="s">
        <v>61</v>
      </c>
      <c r="B20" s="81"/>
      <c r="C20" s="81">
        <v>21</v>
      </c>
      <c r="D20" s="206">
        <v>167717</v>
      </c>
      <c r="E20" s="81"/>
      <c r="F20" s="303">
        <v>171791</v>
      </c>
      <c r="G20" s="81"/>
    </row>
    <row r="21" spans="1:10" ht="15">
      <c r="A21" s="336" t="s">
        <v>62</v>
      </c>
      <c r="B21" s="81"/>
      <c r="C21" s="151">
        <v>22</v>
      </c>
      <c r="D21" s="206">
        <v>219190</v>
      </c>
      <c r="E21" s="151"/>
      <c r="F21" s="303">
        <v>215583</v>
      </c>
      <c r="G21" s="151"/>
    </row>
    <row r="22" spans="1:10" ht="15">
      <c r="A22" s="336" t="s">
        <v>63</v>
      </c>
      <c r="B22" s="81"/>
      <c r="C22" s="151">
        <v>23</v>
      </c>
      <c r="D22" s="206">
        <v>14536</v>
      </c>
      <c r="E22" s="151"/>
      <c r="F22" s="303">
        <v>14982</v>
      </c>
      <c r="G22" s="151"/>
      <c r="H22" s="84"/>
      <c r="J22" s="84"/>
    </row>
    <row r="23" spans="1:10" ht="15">
      <c r="A23" s="337" t="s">
        <v>64</v>
      </c>
      <c r="B23" s="81"/>
      <c r="C23" s="81">
        <v>24</v>
      </c>
      <c r="D23" s="206">
        <v>15376</v>
      </c>
      <c r="E23" s="81"/>
      <c r="F23" s="303">
        <v>17727</v>
      </c>
      <c r="G23" s="81"/>
    </row>
    <row r="24" spans="1:10" ht="15">
      <c r="A24" s="334" t="s">
        <v>65</v>
      </c>
      <c r="B24" s="81"/>
      <c r="C24" s="81">
        <v>25</v>
      </c>
      <c r="D24" s="206">
        <v>24269</v>
      </c>
      <c r="E24" s="81"/>
      <c r="F24" s="303">
        <v>22539</v>
      </c>
      <c r="G24" s="81"/>
    </row>
    <row r="25" spans="1:10" ht="14.25">
      <c r="A25" s="71"/>
      <c r="B25" s="78"/>
      <c r="C25" s="81"/>
      <c r="D25" s="87">
        <f>SUM(D20:D24)</f>
        <v>441088</v>
      </c>
      <c r="E25" s="81"/>
      <c r="F25" s="87">
        <f>SUM(F20:F24)</f>
        <v>442622</v>
      </c>
      <c r="G25" s="81"/>
    </row>
    <row r="26" spans="1:10" ht="6.75" customHeight="1">
      <c r="A26" s="71"/>
      <c r="B26" s="78"/>
      <c r="C26" s="81"/>
      <c r="D26" s="88"/>
      <c r="E26" s="81"/>
      <c r="F26" s="88"/>
      <c r="G26" s="81"/>
    </row>
    <row r="27" spans="1:10" ht="15" thickBot="1">
      <c r="A27" s="338" t="s">
        <v>66</v>
      </c>
      <c r="B27" s="78"/>
      <c r="C27" s="81"/>
      <c r="D27" s="90">
        <f>SUM(D25,D18)</f>
        <v>858356</v>
      </c>
      <c r="E27" s="81"/>
      <c r="F27" s="90">
        <f>SUM(F25,F18)</f>
        <v>859221</v>
      </c>
      <c r="G27" s="81"/>
      <c r="H27" s="147"/>
    </row>
    <row r="28" spans="1:10" ht="8.25" customHeight="1" thickTop="1">
      <c r="A28" s="71"/>
      <c r="B28" s="78"/>
      <c r="C28" s="78"/>
      <c r="D28" s="88"/>
      <c r="E28" s="78"/>
      <c r="F28" s="88"/>
      <c r="G28" s="78"/>
    </row>
    <row r="29" spans="1:10" ht="14.25">
      <c r="A29" s="332" t="s">
        <v>67</v>
      </c>
      <c r="B29" s="31"/>
      <c r="C29" s="31"/>
      <c r="D29" s="88"/>
      <c r="E29" s="31"/>
      <c r="F29" s="88"/>
      <c r="G29" s="31"/>
    </row>
    <row r="30" spans="1:10" ht="14.25">
      <c r="A30" s="339" t="s">
        <v>68</v>
      </c>
      <c r="B30" s="31"/>
      <c r="C30" s="31"/>
      <c r="D30" s="91"/>
      <c r="E30" s="31"/>
      <c r="F30" s="91"/>
      <c r="G30" s="31"/>
    </row>
    <row r="31" spans="1:10" ht="15">
      <c r="A31" s="80" t="s">
        <v>69</v>
      </c>
      <c r="B31" s="92"/>
      <c r="C31" s="92"/>
      <c r="D31" s="206">
        <f>'[1]SFP  2015'!$CE$42</f>
        <v>134798</v>
      </c>
      <c r="E31" s="92"/>
      <c r="F31" s="304">
        <v>134798</v>
      </c>
      <c r="G31" s="92"/>
    </row>
    <row r="32" spans="1:10" ht="15">
      <c r="A32" s="80" t="s">
        <v>70</v>
      </c>
      <c r="B32" s="92"/>
      <c r="C32" s="92"/>
      <c r="D32" s="206">
        <v>62724</v>
      </c>
      <c r="E32" s="92"/>
      <c r="F32" s="304">
        <v>62708</v>
      </c>
      <c r="G32" s="92"/>
    </row>
    <row r="33" spans="1:8" ht="15">
      <c r="A33" s="80" t="s">
        <v>71</v>
      </c>
      <c r="B33" s="92"/>
      <c r="C33" s="92">
        <v>26</v>
      </c>
      <c r="D33" s="206">
        <v>276777</v>
      </c>
      <c r="E33" s="92"/>
      <c r="F33" s="304">
        <v>259983.56</v>
      </c>
      <c r="G33" s="92"/>
      <c r="H33" s="149"/>
    </row>
    <row r="34" spans="1:8" ht="14.25">
      <c r="A34" s="71"/>
      <c r="B34" s="78"/>
      <c r="C34" s="81"/>
      <c r="D34" s="93">
        <f>SUM(D31:D33)</f>
        <v>474299</v>
      </c>
      <c r="E34" s="81"/>
      <c r="F34" s="93">
        <f>SUM(F31:F33)</f>
        <v>457489.56</v>
      </c>
      <c r="G34" s="81"/>
    </row>
    <row r="35" spans="1:8" ht="9" customHeight="1">
      <c r="A35" s="71"/>
      <c r="B35" s="78"/>
      <c r="C35" s="81"/>
      <c r="D35" s="94"/>
      <c r="E35" s="81"/>
      <c r="F35" s="94"/>
      <c r="G35" s="81"/>
    </row>
    <row r="36" spans="1:8" ht="14.25">
      <c r="A36" s="95" t="s">
        <v>40</v>
      </c>
      <c r="B36" s="78"/>
      <c r="C36" s="81"/>
      <c r="D36" s="96">
        <v>35138</v>
      </c>
      <c r="E36" s="81"/>
      <c r="F36" s="96">
        <v>33733</v>
      </c>
      <c r="G36" s="81"/>
    </row>
    <row r="37" spans="1:8" ht="7.5" customHeight="1">
      <c r="A37" s="95"/>
      <c r="B37" s="78"/>
      <c r="C37" s="81"/>
      <c r="D37" s="94"/>
      <c r="E37" s="81"/>
      <c r="F37" s="94"/>
      <c r="G37" s="81"/>
    </row>
    <row r="38" spans="1:8" ht="14.25">
      <c r="A38" s="335" t="s">
        <v>72</v>
      </c>
      <c r="B38" s="78"/>
      <c r="C38" s="81">
        <v>26</v>
      </c>
      <c r="D38" s="96">
        <f>D36+D34</f>
        <v>509437</v>
      </c>
      <c r="E38" s="81"/>
      <c r="F38" s="96">
        <f>F36+F34</f>
        <v>491222.56</v>
      </c>
      <c r="G38" s="81"/>
    </row>
    <row r="39" spans="1:8" ht="9" customHeight="1">
      <c r="A39" s="97"/>
      <c r="B39" s="78"/>
      <c r="C39" s="81"/>
      <c r="D39" s="94"/>
      <c r="E39" s="81"/>
      <c r="F39" s="94"/>
      <c r="G39" s="81"/>
    </row>
    <row r="40" spans="1:8" ht="15">
      <c r="A40" s="98" t="s">
        <v>73</v>
      </c>
      <c r="B40" s="78"/>
      <c r="C40" s="78"/>
      <c r="D40" s="89"/>
      <c r="E40" s="78"/>
      <c r="F40" s="89"/>
      <c r="G40" s="78"/>
    </row>
    <row r="41" spans="1:8" ht="15">
      <c r="A41" s="332" t="s">
        <v>74</v>
      </c>
      <c r="B41" s="92"/>
      <c r="C41" s="92"/>
      <c r="D41" s="89"/>
      <c r="E41" s="92"/>
      <c r="F41" s="89"/>
      <c r="G41" s="92"/>
    </row>
    <row r="42" spans="1:8" ht="15">
      <c r="A42" s="334" t="s">
        <v>75</v>
      </c>
      <c r="B42" s="92"/>
      <c r="C42" s="92">
        <v>27</v>
      </c>
      <c r="D42" s="82">
        <v>23829</v>
      </c>
      <c r="E42" s="92"/>
      <c r="F42" s="304">
        <v>25924</v>
      </c>
      <c r="G42" s="92"/>
    </row>
    <row r="43" spans="1:8" ht="15">
      <c r="A43" s="340" t="s">
        <v>76</v>
      </c>
      <c r="B43" s="92"/>
      <c r="C43" s="92"/>
      <c r="D43" s="82">
        <f>11678+1</f>
        <v>11679</v>
      </c>
      <c r="E43" s="92"/>
      <c r="F43" s="304">
        <v>11752</v>
      </c>
      <c r="G43" s="92"/>
    </row>
    <row r="44" spans="1:8" ht="15">
      <c r="A44" s="334" t="s">
        <v>77</v>
      </c>
      <c r="B44" s="92"/>
      <c r="C44" s="92">
        <v>28</v>
      </c>
      <c r="D44" s="82">
        <f>4539</f>
        <v>4539</v>
      </c>
      <c r="E44" s="92"/>
      <c r="F44" s="304">
        <v>4539</v>
      </c>
      <c r="G44" s="92"/>
      <c r="H44" s="149"/>
    </row>
    <row r="45" spans="1:8" ht="15">
      <c r="A45" s="341" t="s">
        <v>78</v>
      </c>
      <c r="B45" s="92"/>
      <c r="C45" s="92">
        <v>29</v>
      </c>
      <c r="D45" s="82">
        <v>2273</v>
      </c>
      <c r="E45" s="92"/>
      <c r="F45" s="304">
        <v>2582</v>
      </c>
      <c r="G45" s="92"/>
    </row>
    <row r="46" spans="1:8" ht="15">
      <c r="A46" s="99" t="s">
        <v>79</v>
      </c>
      <c r="B46" s="92"/>
      <c r="C46" s="92">
        <v>30</v>
      </c>
      <c r="D46" s="82">
        <v>8768</v>
      </c>
      <c r="E46" s="92"/>
      <c r="F46" s="304">
        <v>9011</v>
      </c>
      <c r="G46" s="92"/>
    </row>
    <row r="47" spans="1:8" ht="15">
      <c r="A47" s="80" t="s">
        <v>80</v>
      </c>
      <c r="B47" s="92"/>
      <c r="C47" s="92"/>
      <c r="D47" s="82">
        <f>56</f>
        <v>56</v>
      </c>
      <c r="E47" s="92"/>
      <c r="F47" s="304">
        <v>34</v>
      </c>
      <c r="G47" s="92"/>
    </row>
    <row r="48" spans="1:8" ht="15">
      <c r="A48" s="86"/>
      <c r="B48" s="78"/>
      <c r="C48" s="92"/>
      <c r="D48" s="286">
        <f>SUM(D42:D47)</f>
        <v>51144</v>
      </c>
      <c r="E48" s="92"/>
      <c r="F48" s="301">
        <f>SUM(F42:F47)</f>
        <v>53842</v>
      </c>
      <c r="G48" s="92"/>
      <c r="H48" s="100"/>
    </row>
    <row r="49" spans="1:9" ht="14.25" customHeight="1"/>
    <row r="50" spans="1:9" ht="15">
      <c r="A50" s="332" t="s">
        <v>81</v>
      </c>
      <c r="B50" s="101"/>
      <c r="C50" s="101"/>
      <c r="D50" s="102"/>
      <c r="E50" s="101"/>
      <c r="F50" s="102"/>
      <c r="G50" s="101"/>
    </row>
    <row r="51" spans="1:9" s="149" customFormat="1" ht="15">
      <c r="A51" s="99" t="s">
        <v>82</v>
      </c>
      <c r="B51" s="81"/>
      <c r="C51" s="81">
        <v>31</v>
      </c>
      <c r="D51" s="82">
        <v>157944</v>
      </c>
      <c r="E51" s="81"/>
      <c r="F51" s="304">
        <v>170842</v>
      </c>
      <c r="G51" s="81"/>
    </row>
    <row r="52" spans="1:9" ht="15">
      <c r="A52" s="341" t="s">
        <v>83</v>
      </c>
      <c r="B52" s="81"/>
      <c r="C52" s="81">
        <v>27</v>
      </c>
      <c r="D52" s="82">
        <v>9254</v>
      </c>
      <c r="E52" s="81"/>
      <c r="F52" s="304">
        <v>9478</v>
      </c>
      <c r="G52" s="81"/>
    </row>
    <row r="53" spans="1:9" ht="15">
      <c r="A53" s="341" t="s">
        <v>84</v>
      </c>
      <c r="B53" s="81"/>
      <c r="C53" s="81">
        <v>32</v>
      </c>
      <c r="D53" s="82">
        <v>86867</v>
      </c>
      <c r="E53" s="81"/>
      <c r="F53" s="304">
        <v>92053</v>
      </c>
      <c r="G53" s="81"/>
    </row>
    <row r="54" spans="1:9" ht="15">
      <c r="A54" s="341" t="s">
        <v>85</v>
      </c>
      <c r="B54" s="81"/>
      <c r="C54" s="81">
        <v>33</v>
      </c>
      <c r="D54" s="82">
        <v>817</v>
      </c>
      <c r="E54" s="151"/>
      <c r="F54" s="304">
        <v>566</v>
      </c>
      <c r="G54" s="151"/>
      <c r="H54" s="84"/>
      <c r="I54" s="84"/>
    </row>
    <row r="55" spans="1:9" ht="15">
      <c r="A55" s="341" t="s">
        <v>86</v>
      </c>
      <c r="B55" s="81"/>
      <c r="C55" s="81">
        <v>34</v>
      </c>
      <c r="D55" s="82">
        <v>19977</v>
      </c>
      <c r="E55" s="81"/>
      <c r="F55" s="304">
        <v>20033</v>
      </c>
      <c r="G55" s="81"/>
    </row>
    <row r="56" spans="1:9" ht="15">
      <c r="A56" s="342" t="s">
        <v>87</v>
      </c>
      <c r="B56" s="81"/>
      <c r="C56" s="81">
        <v>35</v>
      </c>
      <c r="D56" s="82">
        <v>10959</v>
      </c>
      <c r="E56" s="81"/>
      <c r="F56" s="304">
        <v>10093</v>
      </c>
      <c r="G56" s="81"/>
      <c r="H56" s="84"/>
      <c r="I56" s="84"/>
    </row>
    <row r="57" spans="1:9" ht="15">
      <c r="A57" s="341" t="s">
        <v>88</v>
      </c>
      <c r="B57" s="81"/>
      <c r="C57" s="81">
        <v>36</v>
      </c>
      <c r="D57" s="82">
        <v>6614</v>
      </c>
      <c r="E57" s="81"/>
      <c r="F57" s="304">
        <v>5949</v>
      </c>
      <c r="G57" s="81"/>
    </row>
    <row r="58" spans="1:9" ht="15">
      <c r="A58" s="341" t="s">
        <v>89</v>
      </c>
      <c r="B58" s="81"/>
      <c r="C58" s="81">
        <v>37</v>
      </c>
      <c r="D58" s="82">
        <v>5343</v>
      </c>
      <c r="E58" s="81"/>
      <c r="F58" s="304">
        <v>5142</v>
      </c>
      <c r="G58" s="81"/>
    </row>
    <row r="59" spans="1:9" ht="14.25">
      <c r="A59" s="71"/>
      <c r="B59" s="78"/>
      <c r="C59" s="78"/>
      <c r="D59" s="93">
        <f>SUM(D51:D58)</f>
        <v>297775</v>
      </c>
      <c r="E59" s="78"/>
      <c r="F59" s="93">
        <f>SUM(F51:F58)</f>
        <v>314156</v>
      </c>
      <c r="G59" s="78"/>
      <c r="H59" s="100"/>
    </row>
    <row r="60" spans="1:9" ht="7.5" customHeight="1">
      <c r="A60" s="71"/>
      <c r="B60" s="78"/>
      <c r="C60" s="78"/>
      <c r="D60" s="94"/>
      <c r="E60" s="78"/>
      <c r="F60" s="94"/>
      <c r="G60" s="78"/>
    </row>
    <row r="61" spans="1:9" ht="14.25">
      <c r="A61" s="98" t="s">
        <v>90</v>
      </c>
      <c r="B61" s="78"/>
      <c r="C61" s="78"/>
      <c r="D61" s="96">
        <f>D48+D59</f>
        <v>348919</v>
      </c>
      <c r="E61" s="78"/>
      <c r="F61" s="96">
        <f>F48+F59</f>
        <v>367998</v>
      </c>
      <c r="G61" s="78"/>
      <c r="H61" s="100"/>
    </row>
    <row r="62" spans="1:9" ht="6.75" customHeight="1">
      <c r="A62" s="103"/>
      <c r="B62" s="78"/>
      <c r="C62" s="78"/>
      <c r="D62" s="94"/>
      <c r="E62" s="78"/>
      <c r="F62" s="94"/>
      <c r="G62" s="78"/>
    </row>
    <row r="63" spans="1:9" ht="15" thickBot="1">
      <c r="A63" s="343" t="s">
        <v>91</v>
      </c>
      <c r="B63" s="78"/>
      <c r="C63" s="78"/>
      <c r="D63" s="90">
        <f>D61+D38</f>
        <v>858356</v>
      </c>
      <c r="E63" s="78"/>
      <c r="F63" s="90">
        <f>F61+F38</f>
        <v>859220.56</v>
      </c>
      <c r="G63" s="78"/>
    </row>
    <row r="64" spans="1:9" ht="15.75" thickTop="1">
      <c r="A64" s="80"/>
      <c r="B64" s="81"/>
      <c r="C64" s="104"/>
      <c r="D64" s="155"/>
      <c r="E64" s="104"/>
      <c r="F64" s="155"/>
      <c r="G64" s="104"/>
    </row>
    <row r="65" spans="1:7" ht="15">
      <c r="A65" s="105" t="str">
        <f>+SCI!A52</f>
        <v>The accompanying notes on pages 5 to 110 form an integral part of the consolidated financial statements.</v>
      </c>
      <c r="B65" s="81"/>
      <c r="C65" s="106"/>
      <c r="D65" s="107"/>
      <c r="E65" s="106"/>
      <c r="F65" s="107"/>
      <c r="G65" s="106"/>
    </row>
    <row r="66" spans="1:7" ht="15">
      <c r="A66" s="105"/>
      <c r="B66" s="81"/>
      <c r="C66" s="106"/>
      <c r="D66" s="108"/>
      <c r="E66" s="106"/>
      <c r="F66" s="108"/>
      <c r="G66" s="106"/>
    </row>
    <row r="67" spans="1:7" ht="32.25" customHeight="1">
      <c r="A67" s="288"/>
      <c r="B67" s="288"/>
      <c r="C67" s="288"/>
      <c r="D67" s="288"/>
      <c r="E67" s="288"/>
      <c r="F67" s="288"/>
      <c r="G67" s="203"/>
    </row>
    <row r="68" spans="1:7" ht="17.25" customHeight="1">
      <c r="A68" s="61"/>
      <c r="B68" s="61"/>
      <c r="C68" s="61"/>
      <c r="D68" s="109"/>
      <c r="E68" s="61"/>
      <c r="F68" s="109"/>
      <c r="G68" s="61"/>
    </row>
    <row r="69" spans="1:7" ht="8.25" customHeight="1">
      <c r="A69" s="61"/>
      <c r="B69" s="61"/>
      <c r="C69" s="61"/>
      <c r="D69" s="109"/>
      <c r="E69" s="61"/>
      <c r="F69" s="109"/>
      <c r="G69" s="61"/>
    </row>
    <row r="70" spans="1:7" s="22" customFormat="1" ht="15">
      <c r="A70" s="57" t="s">
        <v>43</v>
      </c>
      <c r="B70" s="27"/>
      <c r="C70" s="27"/>
      <c r="D70" s="110"/>
      <c r="E70" s="27"/>
      <c r="F70" s="110"/>
      <c r="G70" s="27"/>
    </row>
    <row r="71" spans="1:7" s="22" customFormat="1" ht="15">
      <c r="A71" s="58" t="s">
        <v>44</v>
      </c>
      <c r="B71" s="27"/>
      <c r="C71" s="27"/>
      <c r="D71" s="110"/>
      <c r="E71" s="27"/>
      <c r="F71" s="110"/>
      <c r="G71" s="27"/>
    </row>
    <row r="72" spans="1:7" s="22" customFormat="1" ht="9" customHeight="1">
      <c r="A72" s="63"/>
      <c r="B72" s="27"/>
      <c r="C72" s="27"/>
      <c r="D72" s="110"/>
      <c r="E72" s="27"/>
      <c r="F72" s="110"/>
      <c r="G72" s="27"/>
    </row>
    <row r="73" spans="1:7" s="22" customFormat="1" ht="7.5" customHeight="1">
      <c r="A73" s="57" t="s">
        <v>45</v>
      </c>
      <c r="B73" s="27"/>
      <c r="C73" s="27"/>
      <c r="D73" s="110"/>
      <c r="E73" s="27"/>
      <c r="F73" s="110"/>
      <c r="G73" s="27"/>
    </row>
    <row r="74" spans="1:7" s="22" customFormat="1" ht="15">
      <c r="A74" s="58" t="s">
        <v>46</v>
      </c>
      <c r="B74" s="27"/>
      <c r="C74" s="27"/>
      <c r="D74" s="110"/>
      <c r="E74" s="27"/>
      <c r="F74" s="110"/>
      <c r="G74" s="27"/>
    </row>
    <row r="75" spans="1:7" s="22" customFormat="1" ht="15">
      <c r="A75" s="59"/>
      <c r="B75" s="27"/>
      <c r="C75" s="27"/>
      <c r="D75" s="110"/>
      <c r="E75" s="27"/>
      <c r="F75" s="110"/>
      <c r="G75" s="27"/>
    </row>
    <row r="76" spans="1:7" s="22" customFormat="1" ht="10.5" customHeight="1">
      <c r="A76" s="60" t="s">
        <v>47</v>
      </c>
      <c r="B76" s="27"/>
      <c r="C76" s="27"/>
      <c r="D76" s="110"/>
      <c r="E76" s="27"/>
      <c r="F76" s="110"/>
      <c r="G76" s="27"/>
    </row>
    <row r="77" spans="1:7" ht="15">
      <c r="A77" s="158" t="s">
        <v>48</v>
      </c>
    </row>
    <row r="78" spans="1:7" ht="15">
      <c r="A78" s="158"/>
    </row>
    <row r="79" spans="1:7" ht="15">
      <c r="A79" s="22"/>
    </row>
    <row r="80" spans="1:7" ht="15">
      <c r="A80" s="111"/>
    </row>
    <row r="81" spans="1:1" ht="15">
      <c r="A81" s="111"/>
    </row>
    <row r="82" spans="1:1" ht="15">
      <c r="A82" s="111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72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view="pageBreakPreview" zoomScaleNormal="100" zoomScaleSheetLayoutView="100" workbookViewId="0">
      <selection activeCell="A50" sqref="A50"/>
    </sheetView>
  </sheetViews>
  <sheetFormatPr defaultColWidth="2.5703125" defaultRowHeight="15.75"/>
  <cols>
    <col min="1" max="1" width="84.140625" style="131" customWidth="1"/>
    <col min="2" max="2" width="13.7109375" style="127" customWidth="1"/>
    <col min="3" max="3" width="13.5703125" style="127" customWidth="1"/>
    <col min="4" max="4" width="2.28515625" style="127" customWidth="1"/>
    <col min="5" max="5" width="13.5703125" style="127" customWidth="1"/>
    <col min="6" max="6" width="5.140625" style="125" customWidth="1"/>
    <col min="7" max="29" width="11.5703125" style="115" customWidth="1"/>
    <col min="30" max="16384" width="2.5703125" style="115"/>
  </cols>
  <sheetData>
    <row r="1" spans="1:10" s="112" customFormat="1" ht="15">
      <c r="A1" s="140" t="str">
        <f>'[2]Cover '!A1</f>
        <v>SOPHARMA GROUP</v>
      </c>
      <c r="B1" s="165"/>
      <c r="C1" s="165"/>
      <c r="D1" s="165"/>
      <c r="E1" s="165"/>
      <c r="F1" s="166"/>
    </row>
    <row r="2" spans="1:10" s="113" customFormat="1" ht="15">
      <c r="A2" s="141" t="s">
        <v>95</v>
      </c>
      <c r="B2" s="167"/>
      <c r="C2" s="167"/>
      <c r="D2" s="167"/>
      <c r="E2" s="167"/>
      <c r="F2" s="166"/>
    </row>
    <row r="3" spans="1:10" s="113" customFormat="1" ht="15">
      <c r="A3" s="308" t="s">
        <v>15</v>
      </c>
      <c r="B3" s="168"/>
      <c r="C3" s="168"/>
      <c r="D3" s="168"/>
      <c r="E3" s="168"/>
      <c r="F3" s="168"/>
    </row>
    <row r="4" spans="1:10">
      <c r="B4" s="314" t="s">
        <v>92</v>
      </c>
      <c r="C4" s="169">
        <v>2017</v>
      </c>
      <c r="D4" s="170"/>
      <c r="E4" s="169">
        <v>2016</v>
      </c>
      <c r="F4" s="114"/>
    </row>
    <row r="5" spans="1:10" ht="14.25" customHeight="1">
      <c r="A5" s="171"/>
      <c r="B5" s="314"/>
      <c r="C5" s="172" t="s">
        <v>0</v>
      </c>
      <c r="D5" s="116"/>
      <c r="E5" s="172" t="s">
        <v>0</v>
      </c>
      <c r="F5" s="114"/>
    </row>
    <row r="6" spans="1:10" ht="20.25">
      <c r="A6" s="171"/>
      <c r="B6" s="116"/>
      <c r="C6" s="117"/>
      <c r="D6" s="116"/>
      <c r="E6" s="117"/>
      <c r="F6" s="114"/>
    </row>
    <row r="7" spans="1:10" ht="15">
      <c r="A7" s="344" t="s">
        <v>96</v>
      </c>
      <c r="B7" s="118"/>
      <c r="C7" s="124"/>
      <c r="D7" s="118"/>
      <c r="E7" s="124"/>
      <c r="F7" s="174"/>
    </row>
    <row r="8" spans="1:10" ht="15">
      <c r="A8" s="345" t="s">
        <v>97</v>
      </c>
      <c r="B8" s="164"/>
      <c r="C8" s="137">
        <v>246745</v>
      </c>
      <c r="D8" s="118"/>
      <c r="E8" s="137">
        <v>234127</v>
      </c>
      <c r="F8" s="137"/>
      <c r="G8" s="119"/>
    </row>
    <row r="9" spans="1:10" ht="15">
      <c r="A9" s="345" t="s">
        <v>98</v>
      </c>
      <c r="B9" s="164"/>
      <c r="C9" s="137">
        <v>-219377</v>
      </c>
      <c r="D9" s="118"/>
      <c r="E9" s="137">
        <v>-208121</v>
      </c>
      <c r="F9" s="137"/>
      <c r="G9" s="119"/>
    </row>
    <row r="10" spans="1:10" ht="15">
      <c r="A10" s="345" t="s">
        <v>99</v>
      </c>
      <c r="B10" s="164"/>
      <c r="C10" s="137">
        <v>-20759</v>
      </c>
      <c r="D10" s="118"/>
      <c r="E10" s="137">
        <v>-18496</v>
      </c>
      <c r="F10" s="137"/>
      <c r="G10" s="119"/>
    </row>
    <row r="11" spans="1:10" s="120" customFormat="1" ht="15">
      <c r="A11" s="345" t="s">
        <v>100</v>
      </c>
      <c r="B11" s="164"/>
      <c r="C11" s="137">
        <v>-17291</v>
      </c>
      <c r="D11" s="118"/>
      <c r="E11" s="137">
        <v>-16693</v>
      </c>
      <c r="F11" s="137"/>
      <c r="G11" s="119"/>
    </row>
    <row r="12" spans="1:10" s="120" customFormat="1" ht="15">
      <c r="A12" s="345" t="s">
        <v>101</v>
      </c>
      <c r="B12" s="164"/>
      <c r="C12" s="137">
        <v>2213</v>
      </c>
      <c r="D12" s="118"/>
      <c r="E12" s="137">
        <v>468</v>
      </c>
      <c r="F12" s="137"/>
      <c r="G12" s="119"/>
    </row>
    <row r="13" spans="1:10" s="120" customFormat="1" ht="15">
      <c r="A13" s="175" t="s">
        <v>106</v>
      </c>
      <c r="B13" s="164"/>
      <c r="C13" s="137">
        <v>-675</v>
      </c>
      <c r="D13" s="118"/>
      <c r="E13" s="137">
        <f>-1166+6</f>
        <v>-1160</v>
      </c>
      <c r="F13" s="137"/>
      <c r="G13" s="119"/>
    </row>
    <row r="14" spans="1:10" s="120" customFormat="1" ht="15">
      <c r="A14" s="346" t="s">
        <v>102</v>
      </c>
      <c r="B14" s="164"/>
      <c r="C14" s="137">
        <v>-1252</v>
      </c>
      <c r="D14" s="118"/>
      <c r="E14" s="176">
        <v>-1780</v>
      </c>
      <c r="F14" s="137"/>
      <c r="G14" s="119"/>
    </row>
    <row r="15" spans="1:10" s="120" customFormat="1" ht="15">
      <c r="A15" s="345" t="s">
        <v>103</v>
      </c>
      <c r="B15" s="164"/>
      <c r="C15" s="137">
        <v>-251</v>
      </c>
      <c r="D15" s="118"/>
      <c r="E15" s="137">
        <v>-780</v>
      </c>
      <c r="F15" s="137"/>
      <c r="G15" s="119"/>
    </row>
    <row r="16" spans="1:10" ht="15">
      <c r="A16" s="345" t="s">
        <v>104</v>
      </c>
      <c r="B16" s="164"/>
      <c r="C16" s="137">
        <v>-766</v>
      </c>
      <c r="D16" s="118"/>
      <c r="E16" s="137">
        <v>-469</v>
      </c>
      <c r="F16" s="137"/>
      <c r="G16" s="119"/>
      <c r="H16" s="177"/>
      <c r="I16" s="177"/>
      <c r="J16" s="177"/>
    </row>
    <row r="17" spans="1:7" s="120" customFormat="1" ht="15">
      <c r="A17" s="344" t="s">
        <v>105</v>
      </c>
      <c r="B17" s="118"/>
      <c r="C17" s="121">
        <f>SUM(C8:C16)</f>
        <v>-11413</v>
      </c>
      <c r="D17" s="118"/>
      <c r="E17" s="121">
        <f>SUM(E8:E16)</f>
        <v>-12904</v>
      </c>
      <c r="F17" s="178"/>
    </row>
    <row r="18" spans="1:7" s="120" customFormat="1" ht="15">
      <c r="A18" s="173"/>
      <c r="B18" s="118"/>
      <c r="C18" s="124"/>
      <c r="D18" s="118"/>
      <c r="E18" s="124"/>
      <c r="F18" s="174"/>
    </row>
    <row r="19" spans="1:7" s="120" customFormat="1" ht="15">
      <c r="A19" s="344" t="s">
        <v>107</v>
      </c>
      <c r="B19" s="118"/>
      <c r="C19" s="124"/>
      <c r="D19" s="118"/>
      <c r="E19" s="124"/>
      <c r="F19" s="174"/>
    </row>
    <row r="20" spans="1:7" ht="15">
      <c r="A20" s="345" t="s">
        <v>108</v>
      </c>
      <c r="B20" s="164"/>
      <c r="C20" s="137">
        <v>-3039</v>
      </c>
      <c r="D20" s="118"/>
      <c r="E20" s="137">
        <v>-2811</v>
      </c>
      <c r="F20" s="178"/>
      <c r="G20" s="119"/>
    </row>
    <row r="21" spans="1:7" ht="15">
      <c r="A21" s="345" t="s">
        <v>109</v>
      </c>
      <c r="B21" s="207"/>
      <c r="C21" s="137">
        <v>206</v>
      </c>
      <c r="D21" s="118"/>
      <c r="E21" s="137">
        <v>282</v>
      </c>
      <c r="F21" s="178"/>
      <c r="G21" s="119"/>
    </row>
    <row r="22" spans="1:7" ht="15">
      <c r="A22" s="345" t="s">
        <v>110</v>
      </c>
      <c r="B22" s="164"/>
      <c r="C22" s="137">
        <v>-574</v>
      </c>
      <c r="D22" s="118"/>
      <c r="E22" s="137">
        <v>-1166</v>
      </c>
      <c r="F22" s="178"/>
      <c r="G22" s="119"/>
    </row>
    <row r="23" spans="1:7" ht="15" hidden="1">
      <c r="A23" s="289" t="s">
        <v>9</v>
      </c>
      <c r="B23" s="164"/>
      <c r="C23" s="137">
        <v>0</v>
      </c>
      <c r="D23" s="118"/>
      <c r="E23" s="137" t="s">
        <v>1</v>
      </c>
      <c r="F23" s="178"/>
      <c r="G23" s="119"/>
    </row>
    <row r="24" spans="1:7" ht="15">
      <c r="A24" s="345" t="s">
        <v>111</v>
      </c>
      <c r="B24" s="164"/>
      <c r="C24" s="137">
        <v>-26</v>
      </c>
      <c r="D24" s="118"/>
      <c r="E24" s="137">
        <v>-168</v>
      </c>
      <c r="F24" s="178"/>
      <c r="G24" s="119"/>
    </row>
    <row r="25" spans="1:7" ht="15">
      <c r="A25" s="345" t="s">
        <v>112</v>
      </c>
      <c r="B25" s="164"/>
      <c r="C25" s="137">
        <v>86</v>
      </c>
      <c r="D25" s="118"/>
      <c r="E25" s="137">
        <v>275</v>
      </c>
      <c r="F25" s="178"/>
      <c r="G25" s="119"/>
    </row>
    <row r="26" spans="1:7" ht="15" hidden="1">
      <c r="A26" s="175" t="s">
        <v>6</v>
      </c>
      <c r="B26" s="164"/>
      <c r="C26" s="137">
        <v>0</v>
      </c>
      <c r="D26" s="118"/>
      <c r="E26" s="137" t="s">
        <v>1</v>
      </c>
      <c r="F26" s="178"/>
      <c r="G26" s="119"/>
    </row>
    <row r="27" spans="1:7" ht="15">
      <c r="A27" s="345" t="s">
        <v>113</v>
      </c>
      <c r="B27" s="179"/>
      <c r="C27" s="176">
        <v>0</v>
      </c>
      <c r="D27" s="179"/>
      <c r="E27" s="300">
        <v>-522</v>
      </c>
      <c r="F27" s="178"/>
      <c r="G27" s="119"/>
    </row>
    <row r="28" spans="1:7" ht="17.25" hidden="1" customHeight="1">
      <c r="A28" s="175" t="s">
        <v>7</v>
      </c>
      <c r="B28" s="179"/>
      <c r="C28" s="176">
        <v>0</v>
      </c>
      <c r="D28" s="179"/>
      <c r="E28" s="300" t="s">
        <v>1</v>
      </c>
      <c r="F28" s="178"/>
      <c r="G28" s="119"/>
    </row>
    <row r="29" spans="1:7" ht="15">
      <c r="A29" s="347" t="s">
        <v>114</v>
      </c>
      <c r="B29" s="179"/>
      <c r="C29" s="176">
        <v>-53</v>
      </c>
      <c r="D29" s="179"/>
      <c r="E29" s="300">
        <v>-66</v>
      </c>
      <c r="F29" s="178"/>
      <c r="G29" s="119"/>
    </row>
    <row r="30" spans="1:7" ht="15" hidden="1" customHeight="1">
      <c r="A30" s="297" t="s">
        <v>4</v>
      </c>
      <c r="B30" s="118"/>
      <c r="C30" s="298">
        <v>0</v>
      </c>
      <c r="D30" s="118"/>
      <c r="E30" s="137" t="s">
        <v>1</v>
      </c>
      <c r="F30" s="178"/>
      <c r="G30" s="119"/>
    </row>
    <row r="31" spans="1:7" ht="15">
      <c r="A31" s="345" t="s">
        <v>115</v>
      </c>
      <c r="B31" s="179"/>
      <c r="C31" s="176">
        <f>-227+268</f>
        <v>41</v>
      </c>
      <c r="D31" s="179"/>
      <c r="E31" s="300">
        <v>-11235</v>
      </c>
      <c r="F31" s="178"/>
      <c r="G31" s="119"/>
    </row>
    <row r="32" spans="1:7" ht="15">
      <c r="A32" s="348" t="s">
        <v>116</v>
      </c>
      <c r="B32" s="164"/>
      <c r="C32" s="137">
        <v>-3400</v>
      </c>
      <c r="D32" s="118"/>
      <c r="E32" s="137">
        <v>-981</v>
      </c>
      <c r="F32" s="178"/>
      <c r="G32" s="119"/>
    </row>
    <row r="33" spans="1:7" ht="15">
      <c r="A33" s="346" t="s">
        <v>117</v>
      </c>
      <c r="B33" s="164"/>
      <c r="C33" s="137">
        <v>311</v>
      </c>
      <c r="D33" s="118"/>
      <c r="E33" s="137">
        <v>9762</v>
      </c>
      <c r="F33" s="178"/>
      <c r="G33" s="119"/>
    </row>
    <row r="34" spans="1:7" ht="15">
      <c r="A34" s="348" t="s">
        <v>118</v>
      </c>
      <c r="B34" s="164"/>
      <c r="C34" s="137">
        <v>-406</v>
      </c>
      <c r="D34" s="118"/>
      <c r="E34" s="137">
        <v>-181</v>
      </c>
      <c r="F34" s="178"/>
      <c r="G34" s="119"/>
    </row>
    <row r="35" spans="1:7" ht="15">
      <c r="A35" s="346" t="s">
        <v>119</v>
      </c>
      <c r="B35" s="164"/>
      <c r="C35" s="162">
        <v>24</v>
      </c>
      <c r="D35" s="118"/>
      <c r="E35" s="299">
        <v>38</v>
      </c>
      <c r="F35" s="178"/>
      <c r="G35" s="119"/>
    </row>
    <row r="36" spans="1:7" ht="15">
      <c r="A36" s="345" t="s">
        <v>120</v>
      </c>
      <c r="B36" s="164"/>
      <c r="C36" s="137">
        <v>81</v>
      </c>
      <c r="D36" s="118"/>
      <c r="E36" s="137">
        <v>995</v>
      </c>
      <c r="F36" s="178"/>
      <c r="G36" s="119"/>
    </row>
    <row r="37" spans="1:7" ht="15">
      <c r="A37" s="351" t="s">
        <v>196</v>
      </c>
      <c r="B37" s="164"/>
      <c r="C37" s="137">
        <v>-45</v>
      </c>
      <c r="D37" s="118"/>
      <c r="E37" s="137">
        <v>0</v>
      </c>
      <c r="F37" s="178"/>
      <c r="G37" s="119"/>
    </row>
    <row r="38" spans="1:7" ht="15">
      <c r="A38" s="349" t="s">
        <v>121</v>
      </c>
      <c r="B38" s="180"/>
      <c r="C38" s="121">
        <f>SUM(C20:C37)</f>
        <v>-6794</v>
      </c>
      <c r="D38" s="118"/>
      <c r="E38" s="121">
        <f>SUM(E20:E37)</f>
        <v>-5778</v>
      </c>
      <c r="F38" s="181"/>
    </row>
    <row r="39" spans="1:7" ht="15">
      <c r="A39" s="175"/>
      <c r="B39" s="118"/>
      <c r="C39" s="124"/>
      <c r="D39" s="118"/>
      <c r="E39" s="124"/>
      <c r="F39" s="174"/>
    </row>
    <row r="40" spans="1:7" ht="15">
      <c r="A40" s="350" t="s">
        <v>122</v>
      </c>
      <c r="B40" s="118"/>
      <c r="C40" s="182"/>
      <c r="D40" s="118"/>
      <c r="E40" s="182"/>
      <c r="F40" s="181"/>
    </row>
    <row r="41" spans="1:7" ht="15">
      <c r="A41" s="346" t="s">
        <v>123</v>
      </c>
      <c r="B41" s="164"/>
      <c r="C41" s="137">
        <v>820</v>
      </c>
      <c r="D41" s="118"/>
      <c r="E41" s="137">
        <v>18743</v>
      </c>
      <c r="F41" s="178"/>
      <c r="G41" s="119"/>
    </row>
    <row r="42" spans="1:7" ht="15">
      <c r="A42" s="346" t="s">
        <v>124</v>
      </c>
      <c r="B42" s="164"/>
      <c r="C42" s="137">
        <v>-14188</v>
      </c>
      <c r="D42" s="118"/>
      <c r="E42" s="137">
        <v>-31304</v>
      </c>
      <c r="F42" s="178"/>
      <c r="G42" s="119"/>
    </row>
    <row r="43" spans="1:7" ht="15">
      <c r="A43" s="346" t="s">
        <v>125</v>
      </c>
      <c r="B43" s="164"/>
      <c r="C43" s="137">
        <v>104</v>
      </c>
      <c r="D43" s="118"/>
      <c r="E43" s="137">
        <v>523</v>
      </c>
      <c r="F43" s="178"/>
      <c r="G43" s="119"/>
    </row>
    <row r="44" spans="1:7" ht="15">
      <c r="A44" s="346" t="s">
        <v>126</v>
      </c>
      <c r="B44" s="164"/>
      <c r="C44" s="137">
        <v>-2393</v>
      </c>
      <c r="D44" s="118"/>
      <c r="E44" s="137">
        <v>-2383</v>
      </c>
      <c r="F44" s="178"/>
      <c r="G44" s="119"/>
    </row>
    <row r="45" spans="1:7" ht="15" hidden="1">
      <c r="A45" s="175" t="s">
        <v>10</v>
      </c>
      <c r="B45" s="164"/>
      <c r="C45" s="137">
        <v>0</v>
      </c>
      <c r="D45" s="118"/>
      <c r="E45" s="137" t="s">
        <v>1</v>
      </c>
      <c r="F45" s="178"/>
      <c r="G45" s="119"/>
    </row>
    <row r="46" spans="1:7" ht="15">
      <c r="A46" s="175" t="s">
        <v>127</v>
      </c>
      <c r="B46" s="164"/>
      <c r="C46" s="137">
        <v>-29</v>
      </c>
      <c r="D46" s="118"/>
      <c r="E46" s="137">
        <v>-277</v>
      </c>
      <c r="F46" s="178"/>
      <c r="G46" s="119"/>
    </row>
    <row r="47" spans="1:7" ht="15">
      <c r="A47" s="175" t="s">
        <v>128</v>
      </c>
      <c r="B47" s="164"/>
      <c r="C47" s="137">
        <v>36829</v>
      </c>
      <c r="D47" s="118"/>
      <c r="E47" s="137">
        <f>36183+28</f>
        <v>36211</v>
      </c>
      <c r="F47" s="178"/>
      <c r="G47" s="119"/>
    </row>
    <row r="48" spans="1:7" ht="15">
      <c r="A48" s="175" t="s">
        <v>199</v>
      </c>
      <c r="B48" s="164"/>
      <c r="C48" s="137">
        <v>-138</v>
      </c>
      <c r="D48" s="118"/>
      <c r="E48" s="137">
        <v>-28</v>
      </c>
      <c r="F48" s="178"/>
      <c r="G48" s="119"/>
    </row>
    <row r="49" spans="1:7" ht="16.5" customHeight="1">
      <c r="A49" s="352" t="s">
        <v>133</v>
      </c>
      <c r="B49" s="164"/>
      <c r="C49" s="176">
        <v>-656</v>
      </c>
      <c r="D49" s="118"/>
      <c r="E49" s="176">
        <v>-472</v>
      </c>
      <c r="F49" s="178"/>
      <c r="G49" s="119"/>
    </row>
    <row r="50" spans="1:7" s="120" customFormat="1" ht="15">
      <c r="A50" s="345" t="s">
        <v>132</v>
      </c>
      <c r="B50" s="164"/>
      <c r="C50" s="137">
        <v>-405</v>
      </c>
      <c r="D50" s="118"/>
      <c r="E50" s="137">
        <v>-509</v>
      </c>
      <c r="F50" s="178"/>
      <c r="G50" s="119"/>
    </row>
    <row r="51" spans="1:7" s="120" customFormat="1" ht="15" hidden="1">
      <c r="A51" s="290" t="s">
        <v>12</v>
      </c>
      <c r="B51" s="164"/>
      <c r="C51" s="137">
        <v>0</v>
      </c>
      <c r="D51" s="118"/>
      <c r="E51" s="137" t="s">
        <v>1</v>
      </c>
      <c r="F51" s="178"/>
      <c r="G51" s="119"/>
    </row>
    <row r="52" spans="1:7" ht="15">
      <c r="A52" s="345" t="s">
        <v>131</v>
      </c>
      <c r="B52" s="164"/>
      <c r="C52" s="137">
        <v>0</v>
      </c>
      <c r="D52" s="118"/>
      <c r="E52" s="137">
        <f>-146</f>
        <v>-146</v>
      </c>
      <c r="F52" s="178"/>
      <c r="G52" s="119"/>
    </row>
    <row r="53" spans="1:7" ht="15" hidden="1">
      <c r="A53" s="175" t="s">
        <v>11</v>
      </c>
      <c r="B53" s="164"/>
      <c r="C53" s="137">
        <v>0</v>
      </c>
      <c r="D53" s="118"/>
      <c r="E53" s="137">
        <v>0</v>
      </c>
      <c r="F53" s="178"/>
      <c r="G53" s="119"/>
    </row>
    <row r="54" spans="1:7" ht="15">
      <c r="A54" s="351" t="s">
        <v>130</v>
      </c>
      <c r="B54" s="164"/>
      <c r="C54" s="137">
        <v>-5</v>
      </c>
      <c r="D54" s="118"/>
      <c r="E54" s="137">
        <v>-1</v>
      </c>
      <c r="F54" s="178"/>
      <c r="G54" s="119"/>
    </row>
    <row r="55" spans="1:7" ht="15" hidden="1">
      <c r="A55" s="183" t="s">
        <v>8</v>
      </c>
      <c r="B55" s="164"/>
      <c r="C55" s="137" t="s">
        <v>1</v>
      </c>
      <c r="D55" s="118"/>
      <c r="E55" s="137" t="s">
        <v>1</v>
      </c>
      <c r="F55" s="178"/>
      <c r="G55" s="119"/>
    </row>
    <row r="56" spans="1:7" ht="15">
      <c r="A56" s="349" t="s">
        <v>129</v>
      </c>
      <c r="B56" s="118"/>
      <c r="C56" s="121">
        <f>SUM(C41:C55)</f>
        <v>19939</v>
      </c>
      <c r="D56" s="118"/>
      <c r="E56" s="121">
        <f>SUM(E41:E55)</f>
        <v>20357</v>
      </c>
      <c r="F56" s="185"/>
    </row>
    <row r="57" spans="1:7" ht="7.5" customHeight="1">
      <c r="A57" s="184"/>
      <c r="B57" s="118"/>
      <c r="C57" s="148"/>
      <c r="D57" s="118"/>
      <c r="E57" s="148"/>
      <c r="F57" s="185"/>
    </row>
    <row r="58" spans="1:7" s="120" customFormat="1" ht="15.75" customHeight="1">
      <c r="A58" s="353" t="s">
        <v>134</v>
      </c>
      <c r="B58" s="118"/>
      <c r="C58" s="122">
        <f>C17+C38+C56</f>
        <v>1732</v>
      </c>
      <c r="D58" s="118"/>
      <c r="E58" s="122">
        <f>E17+E38+E56</f>
        <v>1675</v>
      </c>
      <c r="F58" s="185"/>
      <c r="G58" s="187"/>
    </row>
    <row r="59" spans="1:7" s="120" customFormat="1" ht="9.75" customHeight="1">
      <c r="A59" s="183"/>
      <c r="B59" s="118"/>
      <c r="C59" s="124"/>
      <c r="D59" s="118"/>
      <c r="E59" s="124"/>
      <c r="F59" s="186"/>
    </row>
    <row r="60" spans="1:7" ht="15">
      <c r="A60" s="354" t="s">
        <v>135</v>
      </c>
      <c r="B60" s="118"/>
      <c r="C60" s="137">
        <v>22339</v>
      </c>
      <c r="D60" s="118"/>
      <c r="E60" s="137">
        <v>23114</v>
      </c>
      <c r="F60" s="188"/>
    </row>
    <row r="61" spans="1:7" ht="9" customHeight="1">
      <c r="A61" s="183"/>
      <c r="B61" s="118"/>
      <c r="C61" s="188"/>
      <c r="D61" s="118"/>
      <c r="E61" s="188"/>
      <c r="F61" s="186"/>
    </row>
    <row r="62" spans="1:7" thickBot="1">
      <c r="A62" s="355" t="s">
        <v>136</v>
      </c>
      <c r="B62" s="118">
        <f>+SFP!C24</f>
        <v>25</v>
      </c>
      <c r="C62" s="123">
        <f>C60+C58</f>
        <v>24071</v>
      </c>
      <c r="D62" s="118"/>
      <c r="E62" s="123">
        <f>E60+E58</f>
        <v>24789</v>
      </c>
      <c r="F62" s="189"/>
    </row>
    <row r="63" spans="1:7" ht="16.5" thickTop="1">
      <c r="A63" s="163"/>
      <c r="B63" s="118"/>
      <c r="C63" s="196"/>
      <c r="D63" s="118"/>
      <c r="E63" s="196"/>
    </row>
    <row r="64" spans="1:7" ht="15">
      <c r="A64" s="197" t="str">
        <f>+SCI!A52</f>
        <v>The accompanying notes on pages 5 to 110 form an integral part of the consolidated financial statements.</v>
      </c>
      <c r="B64" s="118"/>
      <c r="C64" s="164"/>
      <c r="D64" s="118"/>
      <c r="E64" s="118"/>
    </row>
    <row r="65" spans="1:6" ht="15">
      <c r="A65" s="190"/>
      <c r="B65" s="118"/>
      <c r="C65" s="164"/>
      <c r="D65" s="118"/>
      <c r="E65" s="118"/>
    </row>
    <row r="66" spans="1:6" ht="15">
      <c r="A66" s="57" t="s">
        <v>43</v>
      </c>
      <c r="B66" s="126"/>
      <c r="C66" s="126"/>
      <c r="D66" s="126"/>
      <c r="E66" s="126"/>
    </row>
    <row r="67" spans="1:6" ht="15">
      <c r="A67" s="58" t="s">
        <v>44</v>
      </c>
      <c r="B67" s="126"/>
      <c r="C67" s="126"/>
      <c r="D67" s="126"/>
      <c r="E67" s="126"/>
    </row>
    <row r="68" spans="1:6" ht="15">
      <c r="A68" s="63"/>
      <c r="B68" s="126"/>
      <c r="C68" s="126"/>
      <c r="D68" s="126"/>
      <c r="E68" s="126"/>
    </row>
    <row r="69" spans="1:6" ht="15">
      <c r="A69" s="57" t="s">
        <v>45</v>
      </c>
      <c r="B69" s="126"/>
      <c r="C69" s="126"/>
      <c r="D69" s="126"/>
      <c r="E69" s="126"/>
    </row>
    <row r="70" spans="1:6" ht="15">
      <c r="A70" s="58" t="s">
        <v>46</v>
      </c>
      <c r="B70" s="126"/>
      <c r="C70" s="126"/>
      <c r="D70" s="126"/>
      <c r="E70" s="126"/>
    </row>
    <row r="71" spans="1:6" ht="15">
      <c r="A71" s="59"/>
      <c r="B71" s="126"/>
      <c r="C71" s="126"/>
      <c r="D71" s="126"/>
      <c r="E71" s="126"/>
    </row>
    <row r="72" spans="1:6" ht="15">
      <c r="A72" s="60" t="s">
        <v>47</v>
      </c>
      <c r="B72" s="193"/>
      <c r="C72" s="193"/>
      <c r="D72" s="193"/>
      <c r="E72" s="193"/>
      <c r="F72" s="194"/>
    </row>
    <row r="73" spans="1:6" ht="15">
      <c r="A73" s="158" t="s">
        <v>48</v>
      </c>
    </row>
    <row r="74" spans="1:6" ht="15">
      <c r="A74" s="177"/>
    </row>
    <row r="75" spans="1:6" ht="15">
      <c r="A75" s="128"/>
    </row>
    <row r="76" spans="1:6" ht="15">
      <c r="A76" s="129"/>
    </row>
    <row r="77" spans="1:6" ht="15">
      <c r="A77" s="130"/>
    </row>
    <row r="78" spans="1:6" ht="15">
      <c r="A78" s="130"/>
    </row>
  </sheetData>
  <mergeCells count="1">
    <mergeCell ref="B4:B5"/>
  </mergeCells>
  <pageMargins left="0.70866141732283472" right="0.70866141732283472" top="0.35433070866141736" bottom="0.43307086614173229" header="0.27559055118110237" footer="0.31496062992125984"/>
  <pageSetup paperSize="9" scale="69" firstPageNumber="3" orientation="portrait" blackAndWhite="1" useFirstPageNumber="1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13" zoomScale="64" zoomScaleNormal="64" zoomScaleSheetLayoutView="70" workbookViewId="0">
      <selection activeCell="A10" sqref="A10"/>
    </sheetView>
  </sheetViews>
  <sheetFormatPr defaultColWidth="9.140625" defaultRowHeight="16.5"/>
  <cols>
    <col min="1" max="1" width="88.7109375" style="229" customWidth="1"/>
    <col min="2" max="2" width="11.5703125" style="216" customWidth="1"/>
    <col min="3" max="3" width="13.85546875" style="216" customWidth="1"/>
    <col min="4" max="4" width="1" style="216" customWidth="1"/>
    <col min="5" max="5" width="13.42578125" style="216" customWidth="1"/>
    <col min="6" max="6" width="0.85546875" style="216" customWidth="1"/>
    <col min="7" max="7" width="13.5703125" style="216" customWidth="1"/>
    <col min="8" max="8" width="1" style="216" customWidth="1"/>
    <col min="9" max="9" width="15.85546875" style="216" customWidth="1"/>
    <col min="10" max="10" width="1" style="216" customWidth="1"/>
    <col min="11" max="11" width="17.5703125" style="216" customWidth="1"/>
    <col min="12" max="12" width="0.5703125" style="216" customWidth="1"/>
    <col min="13" max="13" width="20.28515625" style="216" customWidth="1"/>
    <col min="14" max="14" width="0.85546875" style="216" customWidth="1"/>
    <col min="15" max="15" width="19.7109375" style="216" customWidth="1"/>
    <col min="16" max="16" width="1.42578125" style="216" customWidth="1"/>
    <col min="17" max="17" width="13.7109375" style="216" customWidth="1"/>
    <col min="18" max="18" width="1.42578125" style="216" customWidth="1"/>
    <col min="19" max="19" width="20.42578125" style="232" customWidth="1"/>
    <col min="20" max="20" width="1.42578125" style="216" customWidth="1"/>
    <col min="21" max="21" width="18.85546875" style="216" customWidth="1"/>
    <col min="22" max="22" width="11.7109375" style="132" bestFit="1" customWidth="1"/>
    <col min="23" max="23" width="10.85546875" style="132" customWidth="1"/>
    <col min="24" max="25" width="9.85546875" style="132" bestFit="1" customWidth="1"/>
    <col min="26" max="16384" width="9.140625" style="132"/>
  </cols>
  <sheetData>
    <row r="1" spans="1:22" ht="18" customHeight="1">
      <c r="A1" s="217" t="s">
        <v>138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30"/>
      <c r="S1" s="231"/>
      <c r="T1" s="230"/>
      <c r="U1" s="230"/>
    </row>
    <row r="2" spans="1:22" ht="18" customHeight="1">
      <c r="A2" s="321" t="s">
        <v>140</v>
      </c>
      <c r="B2" s="321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</row>
    <row r="3" spans="1:22" ht="18" customHeight="1">
      <c r="A3" s="71" t="s">
        <v>15</v>
      </c>
      <c r="B3" s="210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U3" s="234"/>
    </row>
    <row r="4" spans="1:22" ht="53.25" customHeight="1">
      <c r="A4" s="218"/>
      <c r="B4" s="235"/>
      <c r="C4" s="374" t="s">
        <v>171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235"/>
      <c r="S4" s="372" t="s">
        <v>169</v>
      </c>
      <c r="T4" s="373"/>
      <c r="U4" s="372" t="s">
        <v>170</v>
      </c>
    </row>
    <row r="5" spans="1:22" s="133" customFormat="1" ht="28.5" customHeight="1">
      <c r="A5" s="323"/>
      <c r="B5" s="314" t="s">
        <v>92</v>
      </c>
      <c r="C5" s="319" t="s">
        <v>161</v>
      </c>
      <c r="D5" s="278"/>
      <c r="E5" s="319" t="s">
        <v>162</v>
      </c>
      <c r="F5" s="278"/>
      <c r="G5" s="319" t="s">
        <v>163</v>
      </c>
      <c r="H5" s="278"/>
      <c r="I5" s="319" t="s">
        <v>164</v>
      </c>
      <c r="J5" s="293"/>
      <c r="K5" s="319" t="s">
        <v>165</v>
      </c>
      <c r="L5" s="293"/>
      <c r="M5" s="368" t="s">
        <v>166</v>
      </c>
      <c r="N5" s="278"/>
      <c r="O5" s="370" t="s">
        <v>167</v>
      </c>
      <c r="P5" s="278"/>
      <c r="Q5" s="370" t="s">
        <v>168</v>
      </c>
      <c r="R5" s="279"/>
      <c r="S5" s="280"/>
      <c r="T5" s="279"/>
      <c r="U5" s="279"/>
    </row>
    <row r="6" spans="1:22" s="134" customFormat="1" ht="69" customHeight="1">
      <c r="A6" s="324"/>
      <c r="B6" s="314"/>
      <c r="C6" s="320"/>
      <c r="D6" s="282"/>
      <c r="E6" s="320"/>
      <c r="F6" s="282"/>
      <c r="G6" s="320"/>
      <c r="H6" s="282"/>
      <c r="I6" s="320"/>
      <c r="J6" s="294"/>
      <c r="K6" s="320"/>
      <c r="L6" s="294"/>
      <c r="M6" s="369"/>
      <c r="N6" s="282"/>
      <c r="O6" s="371"/>
      <c r="P6" s="282"/>
      <c r="Q6" s="371"/>
      <c r="R6" s="281"/>
      <c r="S6" s="283"/>
      <c r="T6" s="284"/>
      <c r="U6" s="284"/>
    </row>
    <row r="7" spans="1:22" s="135" customFormat="1">
      <c r="A7" s="219"/>
      <c r="B7" s="211"/>
      <c r="C7" s="238" t="s">
        <v>0</v>
      </c>
      <c r="D7" s="238"/>
      <c r="E7" s="238" t="s">
        <v>0</v>
      </c>
      <c r="F7" s="238"/>
      <c r="G7" s="238" t="s">
        <v>0</v>
      </c>
      <c r="H7" s="238"/>
      <c r="I7" s="238" t="s">
        <v>0</v>
      </c>
      <c r="J7" s="238"/>
      <c r="K7" s="238" t="s">
        <v>0</v>
      </c>
      <c r="L7" s="238"/>
      <c r="M7" s="238" t="s">
        <v>0</v>
      </c>
      <c r="N7" s="238"/>
      <c r="O7" s="238" t="s">
        <v>0</v>
      </c>
      <c r="P7" s="238"/>
      <c r="Q7" s="238" t="s">
        <v>0</v>
      </c>
      <c r="R7" s="239"/>
      <c r="S7" s="240" t="s">
        <v>0</v>
      </c>
      <c r="T7" s="238"/>
      <c r="U7" s="238" t="s">
        <v>0</v>
      </c>
    </row>
    <row r="8" spans="1:22" s="134" customFormat="1" ht="12" customHeight="1">
      <c r="A8" s="295"/>
      <c r="B8" s="212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14"/>
      <c r="P8" s="238"/>
      <c r="Q8" s="238"/>
      <c r="R8" s="236"/>
      <c r="S8" s="237"/>
      <c r="T8" s="236"/>
      <c r="U8" s="236"/>
    </row>
    <row r="9" spans="1:22" s="136" customFormat="1" ht="3.75" customHeight="1">
      <c r="A9" s="220"/>
      <c r="B9" s="241"/>
      <c r="C9" s="242"/>
      <c r="D9" s="243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4"/>
      <c r="S9" s="245"/>
      <c r="T9" s="241"/>
      <c r="U9" s="246"/>
    </row>
    <row r="10" spans="1:22" s="136" customFormat="1" thickBot="1">
      <c r="A10" s="356" t="s">
        <v>141</v>
      </c>
      <c r="B10" s="235">
        <f>+SFP!C38</f>
        <v>26</v>
      </c>
      <c r="C10" s="253">
        <v>134798</v>
      </c>
      <c r="D10" s="247"/>
      <c r="E10" s="253">
        <v>-18613</v>
      </c>
      <c r="F10" s="247"/>
      <c r="G10" s="253">
        <v>45256</v>
      </c>
      <c r="H10" s="247"/>
      <c r="I10" s="253">
        <v>23445</v>
      </c>
      <c r="J10" s="248"/>
      <c r="K10" s="253">
        <v>1330</v>
      </c>
      <c r="L10" s="248"/>
      <c r="M10" s="253">
        <v>-2563</v>
      </c>
      <c r="N10" s="247"/>
      <c r="O10" s="253">
        <v>222238</v>
      </c>
      <c r="P10" s="247"/>
      <c r="Q10" s="253">
        <f>C10+E10+G10+I10+K10+M10+O10</f>
        <v>405891</v>
      </c>
      <c r="R10" s="249"/>
      <c r="S10" s="253">
        <v>51749</v>
      </c>
      <c r="T10" s="250"/>
      <c r="U10" s="253">
        <f>Q10+S10</f>
        <v>457640</v>
      </c>
      <c r="V10" s="139"/>
    </row>
    <row r="11" spans="1:22" s="136" customFormat="1" ht="8.25" customHeight="1" thickTop="1">
      <c r="A11" s="221"/>
      <c r="B11" s="235"/>
      <c r="C11" s="248"/>
      <c r="D11" s="247"/>
      <c r="E11" s="247"/>
      <c r="F11" s="247"/>
      <c r="G11" s="248"/>
      <c r="H11" s="247"/>
      <c r="I11" s="248"/>
      <c r="J11" s="248"/>
      <c r="K11" s="248"/>
      <c r="L11" s="248"/>
      <c r="M11" s="248"/>
      <c r="N11" s="247"/>
      <c r="O11" s="248"/>
      <c r="P11" s="247"/>
      <c r="Q11" s="248"/>
      <c r="R11" s="249"/>
      <c r="S11" s="249"/>
      <c r="T11" s="250"/>
      <c r="U11" s="254"/>
    </row>
    <row r="12" spans="1:22" s="136" customFormat="1" ht="15.75">
      <c r="A12" s="357" t="s">
        <v>142</v>
      </c>
      <c r="B12" s="235"/>
      <c r="C12" s="248"/>
      <c r="D12" s="247"/>
      <c r="E12" s="247"/>
      <c r="F12" s="247"/>
      <c r="G12" s="248"/>
      <c r="H12" s="247"/>
      <c r="I12" s="248"/>
      <c r="J12" s="248"/>
      <c r="K12" s="248"/>
      <c r="L12" s="248"/>
      <c r="M12" s="248"/>
      <c r="N12" s="247"/>
      <c r="O12" s="248"/>
      <c r="P12" s="247"/>
      <c r="Q12" s="248"/>
      <c r="R12" s="249"/>
      <c r="S12" s="249"/>
      <c r="T12" s="250"/>
      <c r="U12" s="254"/>
    </row>
    <row r="13" spans="1:22" s="136" customFormat="1" ht="15.75">
      <c r="A13" s="358" t="s">
        <v>143</v>
      </c>
      <c r="B13" s="235"/>
      <c r="C13" s="252">
        <v>0</v>
      </c>
      <c r="D13" s="252"/>
      <c r="E13" s="252">
        <v>-146</v>
      </c>
      <c r="F13" s="252"/>
      <c r="G13" s="252">
        <v>0</v>
      </c>
      <c r="H13" s="252"/>
      <c r="I13" s="252">
        <v>0</v>
      </c>
      <c r="J13" s="252"/>
      <c r="K13" s="252">
        <v>0</v>
      </c>
      <c r="L13" s="252"/>
      <c r="M13" s="252">
        <v>0</v>
      </c>
      <c r="N13" s="252"/>
      <c r="O13" s="252"/>
      <c r="P13" s="252"/>
      <c r="Q13" s="252">
        <f>SUM(C13:P13)</f>
        <v>-146</v>
      </c>
      <c r="R13" s="254"/>
      <c r="S13" s="252">
        <v>0</v>
      </c>
      <c r="T13" s="254"/>
      <c r="U13" s="255">
        <f>SUM(Q13:T13)</f>
        <v>-146</v>
      </c>
    </row>
    <row r="14" spans="1:22" s="136" customFormat="1" ht="8.25" customHeight="1">
      <c r="A14" s="222"/>
      <c r="B14" s="235"/>
      <c r="C14" s="248"/>
      <c r="D14" s="247"/>
      <c r="E14" s="247"/>
      <c r="F14" s="247"/>
      <c r="G14" s="248"/>
      <c r="H14" s="247"/>
      <c r="I14" s="248"/>
      <c r="J14" s="248"/>
      <c r="K14" s="248"/>
      <c r="L14" s="248"/>
      <c r="M14" s="248"/>
      <c r="N14" s="247"/>
      <c r="O14" s="248"/>
      <c r="P14" s="247"/>
      <c r="Q14" s="248"/>
      <c r="R14" s="249"/>
      <c r="S14" s="249"/>
      <c r="T14" s="250"/>
      <c r="U14" s="254"/>
    </row>
    <row r="15" spans="1:22" s="136" customFormat="1" ht="15.75">
      <c r="A15" s="358" t="s">
        <v>144</v>
      </c>
      <c r="B15" s="235"/>
      <c r="C15" s="258">
        <f>C16+C17</f>
        <v>0</v>
      </c>
      <c r="D15" s="257"/>
      <c r="E15" s="258">
        <f>E16+E17</f>
        <v>0</v>
      </c>
      <c r="F15" s="252"/>
      <c r="G15" s="258">
        <f>G16+G17</f>
        <v>0</v>
      </c>
      <c r="H15" s="258">
        <f t="shared" ref="H15:O15" si="0">H16+H17</f>
        <v>0</v>
      </c>
      <c r="I15" s="258">
        <f t="shared" si="0"/>
        <v>0</v>
      </c>
      <c r="J15" s="258">
        <f t="shared" si="0"/>
        <v>0</v>
      </c>
      <c r="K15" s="258">
        <f t="shared" si="0"/>
        <v>0</v>
      </c>
      <c r="L15" s="258">
        <f t="shared" si="0"/>
        <v>0</v>
      </c>
      <c r="M15" s="258">
        <f t="shared" si="0"/>
        <v>0</v>
      </c>
      <c r="N15" s="258">
        <f t="shared" si="0"/>
        <v>0</v>
      </c>
      <c r="O15" s="258">
        <f t="shared" si="0"/>
        <v>0</v>
      </c>
      <c r="P15" s="258">
        <f t="shared" ref="P15" si="1">P16+P17</f>
        <v>0</v>
      </c>
      <c r="Q15" s="258">
        <f t="shared" ref="Q15" si="2">Q16+Q17</f>
        <v>0</v>
      </c>
      <c r="R15" s="258">
        <f t="shared" ref="R15" si="3">R16+R17</f>
        <v>0</v>
      </c>
      <c r="S15" s="258">
        <f t="shared" ref="S15" si="4">S16+S17</f>
        <v>0</v>
      </c>
      <c r="T15" s="258">
        <f t="shared" ref="T15" si="5">T16+T17</f>
        <v>0</v>
      </c>
      <c r="U15" s="258">
        <f t="shared" ref="U15" si="6">U16+U17</f>
        <v>0</v>
      </c>
    </row>
    <row r="16" spans="1:22" s="136" customFormat="1" ht="15.75">
      <c r="A16" s="359" t="s">
        <v>145</v>
      </c>
      <c r="B16" s="235"/>
      <c r="C16" s="247">
        <v>0</v>
      </c>
      <c r="D16" s="247"/>
      <c r="E16" s="247">
        <v>0</v>
      </c>
      <c r="F16" s="247"/>
      <c r="G16" s="247">
        <v>0</v>
      </c>
      <c r="H16" s="247"/>
      <c r="I16" s="247">
        <v>0</v>
      </c>
      <c r="J16" s="247"/>
      <c r="K16" s="247">
        <v>0</v>
      </c>
      <c r="L16" s="247"/>
      <c r="M16" s="247">
        <v>0</v>
      </c>
      <c r="N16" s="247"/>
      <c r="O16" s="247">
        <v>0</v>
      </c>
      <c r="P16" s="247"/>
      <c r="Q16" s="252">
        <v>0</v>
      </c>
      <c r="R16" s="263"/>
      <c r="S16" s="247">
        <v>0</v>
      </c>
      <c r="T16" s="264"/>
      <c r="U16" s="247">
        <v>0</v>
      </c>
    </row>
    <row r="17" spans="1:22" s="136" customFormat="1" ht="15.75">
      <c r="A17" s="359" t="s">
        <v>146</v>
      </c>
      <c r="B17" s="235"/>
      <c r="C17" s="247">
        <v>0</v>
      </c>
      <c r="D17" s="247"/>
      <c r="E17" s="247">
        <v>0</v>
      </c>
      <c r="F17" s="247"/>
      <c r="G17" s="247">
        <v>0</v>
      </c>
      <c r="H17" s="247"/>
      <c r="I17" s="247">
        <v>0</v>
      </c>
      <c r="J17" s="247"/>
      <c r="K17" s="247">
        <v>0</v>
      </c>
      <c r="L17" s="247"/>
      <c r="M17" s="247">
        <v>0</v>
      </c>
      <c r="N17" s="247"/>
      <c r="O17" s="247">
        <v>0</v>
      </c>
      <c r="P17" s="247"/>
      <c r="Q17" s="252">
        <v>0</v>
      </c>
      <c r="R17" s="263"/>
      <c r="S17" s="247">
        <v>0</v>
      </c>
      <c r="T17" s="264"/>
      <c r="U17" s="247">
        <v>0</v>
      </c>
    </row>
    <row r="18" spans="1:22" s="136" customFormat="1" ht="6.75" customHeight="1">
      <c r="A18" s="223"/>
      <c r="B18" s="235"/>
      <c r="C18" s="248"/>
      <c r="D18" s="247"/>
      <c r="E18" s="247"/>
      <c r="F18" s="247"/>
      <c r="G18" s="248"/>
      <c r="H18" s="247"/>
      <c r="I18" s="248"/>
      <c r="J18" s="248"/>
      <c r="K18" s="248"/>
      <c r="L18" s="248"/>
      <c r="M18" s="248"/>
      <c r="N18" s="247"/>
      <c r="O18" s="248"/>
      <c r="P18" s="247"/>
      <c r="Q18" s="248"/>
      <c r="R18" s="249"/>
      <c r="S18" s="249"/>
      <c r="T18" s="250"/>
      <c r="U18" s="254"/>
    </row>
    <row r="19" spans="1:22" s="136" customFormat="1" ht="15.75">
      <c r="A19" s="360" t="s">
        <v>147</v>
      </c>
      <c r="B19" s="235"/>
      <c r="C19" s="261">
        <v>0</v>
      </c>
      <c r="D19" s="248"/>
      <c r="E19" s="261">
        <v>0</v>
      </c>
      <c r="F19" s="248"/>
      <c r="G19" s="261">
        <v>0</v>
      </c>
      <c r="H19" s="248"/>
      <c r="I19" s="261">
        <v>0</v>
      </c>
      <c r="J19" s="248"/>
      <c r="K19" s="261">
        <v>0</v>
      </c>
      <c r="L19" s="248"/>
      <c r="M19" s="261">
        <v>0</v>
      </c>
      <c r="N19" s="248"/>
      <c r="O19" s="261">
        <f>O20+O21+O22+O23+O24</f>
        <v>-749</v>
      </c>
      <c r="P19" s="261">
        <f t="shared" ref="P19:U19" si="7">P20+P21+P22+P23+P24</f>
        <v>0</v>
      </c>
      <c r="Q19" s="261">
        <f t="shared" si="7"/>
        <v>-749</v>
      </c>
      <c r="R19" s="261">
        <f t="shared" si="7"/>
        <v>0</v>
      </c>
      <c r="S19" s="261">
        <f t="shared" si="7"/>
        <v>-10327</v>
      </c>
      <c r="T19" s="261">
        <f t="shared" si="7"/>
        <v>0</v>
      </c>
      <c r="U19" s="261">
        <f t="shared" si="7"/>
        <v>-11076</v>
      </c>
    </row>
    <row r="20" spans="1:22" s="136" customFormat="1" ht="15.75">
      <c r="A20" s="376" t="s">
        <v>159</v>
      </c>
      <c r="B20" s="235"/>
      <c r="C20" s="259">
        <v>0</v>
      </c>
      <c r="D20" s="247"/>
      <c r="E20" s="259">
        <v>0</v>
      </c>
      <c r="F20" s="247"/>
      <c r="G20" s="259">
        <v>0</v>
      </c>
      <c r="H20" s="247"/>
      <c r="I20" s="259">
        <v>0</v>
      </c>
      <c r="J20" s="248"/>
      <c r="K20" s="259">
        <v>0</v>
      </c>
      <c r="L20" s="248"/>
      <c r="M20" s="259">
        <v>0</v>
      </c>
      <c r="N20" s="247"/>
      <c r="O20" s="260">
        <v>0</v>
      </c>
      <c r="P20" s="247"/>
      <c r="Q20" s="252">
        <f>C20+E20+G20+I20+K20+M20+O20</f>
        <v>0</v>
      </c>
      <c r="R20" s="249"/>
      <c r="S20" s="260">
        <v>7</v>
      </c>
      <c r="T20" s="250"/>
      <c r="U20" s="255">
        <f>SUM(Q20:T20)</f>
        <v>7</v>
      </c>
    </row>
    <row r="21" spans="1:22" s="136" customFormat="1" ht="15.75">
      <c r="A21" s="361" t="s">
        <v>148</v>
      </c>
      <c r="B21" s="235"/>
      <c r="C21" s="259">
        <v>0</v>
      </c>
      <c r="D21" s="247"/>
      <c r="E21" s="259">
        <v>0</v>
      </c>
      <c r="F21" s="247"/>
      <c r="G21" s="259">
        <v>0</v>
      </c>
      <c r="H21" s="247"/>
      <c r="I21" s="259">
        <v>0</v>
      </c>
      <c r="J21" s="248"/>
      <c r="K21" s="259">
        <v>0</v>
      </c>
      <c r="L21" s="248"/>
      <c r="M21" s="259">
        <v>0</v>
      </c>
      <c r="N21" s="247"/>
      <c r="O21" s="260">
        <v>0</v>
      </c>
      <c r="P21" s="247"/>
      <c r="Q21" s="252">
        <f>C21+E21+G21+I21+K21+M21+O21</f>
        <v>0</v>
      </c>
      <c r="R21" s="249"/>
      <c r="S21" s="260">
        <v>0</v>
      </c>
      <c r="T21" s="250"/>
      <c r="U21" s="255">
        <f>SUM(Q21:T21)</f>
        <v>0</v>
      </c>
    </row>
    <row r="22" spans="1:22" s="136" customFormat="1" ht="15.75">
      <c r="A22" s="361" t="s">
        <v>149</v>
      </c>
      <c r="B22" s="235"/>
      <c r="C22" s="259">
        <v>0</v>
      </c>
      <c r="D22" s="247"/>
      <c r="E22" s="259">
        <v>0</v>
      </c>
      <c r="F22" s="247"/>
      <c r="G22" s="259">
        <v>0</v>
      </c>
      <c r="H22" s="247"/>
      <c r="I22" s="259">
        <v>0</v>
      </c>
      <c r="J22" s="248"/>
      <c r="K22" s="259">
        <v>0</v>
      </c>
      <c r="L22" s="248"/>
      <c r="M22" s="259">
        <v>0</v>
      </c>
      <c r="N22" s="247"/>
      <c r="O22" s="260">
        <v>0</v>
      </c>
      <c r="P22" s="247"/>
      <c r="Q22" s="252">
        <f>C22+E22+G22+I22+K22+M22+O22</f>
        <v>0</v>
      </c>
      <c r="R22" s="249"/>
      <c r="S22" s="260">
        <v>0</v>
      </c>
      <c r="T22" s="250"/>
      <c r="U22" s="255">
        <f>SUM(Q22:T22)</f>
        <v>0</v>
      </c>
    </row>
    <row r="23" spans="1:22" s="136" customFormat="1" ht="15.75">
      <c r="A23" s="361" t="s">
        <v>150</v>
      </c>
      <c r="B23" s="235"/>
      <c r="C23" s="259">
        <v>0</v>
      </c>
      <c r="D23" s="247"/>
      <c r="E23" s="259">
        <v>0</v>
      </c>
      <c r="F23" s="247"/>
      <c r="G23" s="259">
        <v>0</v>
      </c>
      <c r="H23" s="247"/>
      <c r="I23" s="259">
        <v>0</v>
      </c>
      <c r="J23" s="248"/>
      <c r="K23" s="259">
        <v>0</v>
      </c>
      <c r="L23" s="248"/>
      <c r="M23" s="259">
        <v>0</v>
      </c>
      <c r="N23" s="247"/>
      <c r="O23" s="260">
        <v>85</v>
      </c>
      <c r="P23" s="247"/>
      <c r="Q23" s="252">
        <f>C23+E23+G23+I23+K23+M23+O23</f>
        <v>85</v>
      </c>
      <c r="R23" s="249"/>
      <c r="S23" s="260">
        <v>-10405</v>
      </c>
      <c r="T23" s="250"/>
      <c r="U23" s="255">
        <f>SUM(Q23:T23)</f>
        <v>-10320</v>
      </c>
      <c r="V23" s="287"/>
    </row>
    <row r="24" spans="1:22" s="136" customFormat="1" ht="15.75">
      <c r="A24" s="361" t="s">
        <v>151</v>
      </c>
      <c r="B24" s="235"/>
      <c r="C24" s="259">
        <v>0</v>
      </c>
      <c r="D24" s="247"/>
      <c r="E24" s="259">
        <v>0</v>
      </c>
      <c r="F24" s="247"/>
      <c r="G24" s="259">
        <v>0</v>
      </c>
      <c r="H24" s="247"/>
      <c r="I24" s="259">
        <v>0</v>
      </c>
      <c r="J24" s="248"/>
      <c r="K24" s="259">
        <v>0</v>
      </c>
      <c r="L24" s="248"/>
      <c r="M24" s="259">
        <v>0</v>
      </c>
      <c r="N24" s="247"/>
      <c r="O24" s="260">
        <v>-834</v>
      </c>
      <c r="P24" s="247"/>
      <c r="Q24" s="252">
        <f>C24+E24+G24+I24+K24+M24+O24</f>
        <v>-834</v>
      </c>
      <c r="R24" s="249"/>
      <c r="S24" s="260">
        <v>71</v>
      </c>
      <c r="T24" s="250"/>
      <c r="U24" s="255">
        <f>SUM(Q24:T24)</f>
        <v>-763</v>
      </c>
    </row>
    <row r="25" spans="1:22" s="136" customFormat="1" ht="6.75" customHeight="1">
      <c r="A25" s="223"/>
      <c r="B25" s="235"/>
      <c r="C25" s="248"/>
      <c r="D25" s="247"/>
      <c r="E25" s="247"/>
      <c r="F25" s="247"/>
      <c r="G25" s="248"/>
      <c r="H25" s="247"/>
      <c r="I25" s="248"/>
      <c r="J25" s="248"/>
      <c r="K25" s="248"/>
      <c r="L25" s="248"/>
      <c r="M25" s="248"/>
      <c r="N25" s="247"/>
      <c r="O25" s="248"/>
      <c r="P25" s="247"/>
      <c r="Q25" s="248"/>
      <c r="R25" s="249"/>
      <c r="S25" s="249"/>
      <c r="T25" s="250"/>
      <c r="U25" s="254"/>
    </row>
    <row r="26" spans="1:22" s="136" customFormat="1" ht="15.75">
      <c r="A26" s="362" t="s">
        <v>152</v>
      </c>
      <c r="B26" s="235"/>
      <c r="C26" s="262">
        <v>0</v>
      </c>
      <c r="D26" s="247"/>
      <c r="E26" s="262">
        <v>0</v>
      </c>
      <c r="F26" s="247"/>
      <c r="G26" s="262">
        <v>0</v>
      </c>
      <c r="H26" s="247"/>
      <c r="I26" s="261">
        <v>0</v>
      </c>
      <c r="J26" s="248"/>
      <c r="K26" s="261">
        <f>K27+K28</f>
        <v>13</v>
      </c>
      <c r="L26" s="261">
        <f t="shared" ref="L26:M26" si="8">L27+L28</f>
        <v>0</v>
      </c>
      <c r="M26" s="261">
        <f t="shared" si="8"/>
        <v>-172</v>
      </c>
      <c r="N26" s="247"/>
      <c r="O26" s="261">
        <f>O27+O28</f>
        <v>10442</v>
      </c>
      <c r="P26" s="247"/>
      <c r="Q26" s="261">
        <f>Q27+Q28</f>
        <v>10283</v>
      </c>
      <c r="R26" s="249"/>
      <c r="S26" s="261">
        <f>S27+S28</f>
        <v>-505</v>
      </c>
      <c r="T26" s="250"/>
      <c r="U26" s="261">
        <f>U27+U28</f>
        <v>9778</v>
      </c>
      <c r="V26" s="152"/>
    </row>
    <row r="27" spans="1:22" s="136" customFormat="1" ht="15.75">
      <c r="A27" s="363" t="s">
        <v>153</v>
      </c>
      <c r="B27" s="235"/>
      <c r="C27" s="256">
        <v>0</v>
      </c>
      <c r="D27" s="247"/>
      <c r="E27" s="256">
        <v>0</v>
      </c>
      <c r="F27" s="247"/>
      <c r="G27" s="256">
        <v>0</v>
      </c>
      <c r="H27" s="247"/>
      <c r="I27" s="252">
        <v>0</v>
      </c>
      <c r="J27" s="248"/>
      <c r="K27" s="252">
        <v>0</v>
      </c>
      <c r="L27" s="248"/>
      <c r="M27" s="252">
        <v>0</v>
      </c>
      <c r="N27" s="247"/>
      <c r="O27" s="252">
        <v>10442</v>
      </c>
      <c r="P27" s="247"/>
      <c r="Q27" s="252">
        <f>SUM(C27:P27)</f>
        <v>10442</v>
      </c>
      <c r="R27" s="249"/>
      <c r="S27" s="252">
        <v>-78</v>
      </c>
      <c r="T27" s="250"/>
      <c r="U27" s="255">
        <f>SUM(Q27:T27)</f>
        <v>10364</v>
      </c>
      <c r="V27" s="139"/>
    </row>
    <row r="28" spans="1:22" s="136" customFormat="1" ht="15.75">
      <c r="A28" s="363" t="s">
        <v>154</v>
      </c>
      <c r="B28" s="235"/>
      <c r="C28" s="256">
        <v>0</v>
      </c>
      <c r="D28" s="247"/>
      <c r="E28" s="256">
        <v>0</v>
      </c>
      <c r="F28" s="247"/>
      <c r="G28" s="256">
        <v>0</v>
      </c>
      <c r="H28" s="247"/>
      <c r="I28" s="243">
        <v>0</v>
      </c>
      <c r="J28" s="248"/>
      <c r="K28" s="243">
        <v>13</v>
      </c>
      <c r="L28" s="248"/>
      <c r="M28" s="243">
        <v>-172</v>
      </c>
      <c r="N28" s="247"/>
      <c r="O28" s="252">
        <v>0</v>
      </c>
      <c r="P28" s="247"/>
      <c r="Q28" s="252">
        <f>SUM(C28:P28)</f>
        <v>-159</v>
      </c>
      <c r="R28" s="249"/>
      <c r="S28" s="252">
        <v>-427</v>
      </c>
      <c r="T28" s="250"/>
      <c r="U28" s="255">
        <f>SUM(Q28:T28)</f>
        <v>-586</v>
      </c>
    </row>
    <row r="29" spans="1:22" s="136" customFormat="1" ht="5.25" customHeight="1">
      <c r="A29" s="220"/>
      <c r="B29" s="235"/>
      <c r="C29" s="256"/>
      <c r="D29" s="247"/>
      <c r="E29" s="256"/>
      <c r="F29" s="247"/>
      <c r="G29" s="256"/>
      <c r="H29" s="247"/>
      <c r="I29" s="252"/>
      <c r="J29" s="248"/>
      <c r="K29" s="252"/>
      <c r="L29" s="248"/>
      <c r="M29" s="252"/>
      <c r="N29" s="247"/>
      <c r="O29" s="252"/>
      <c r="P29" s="247"/>
      <c r="Q29" s="257"/>
      <c r="R29" s="249"/>
      <c r="S29" s="252"/>
      <c r="T29" s="250"/>
      <c r="U29" s="255"/>
    </row>
    <row r="30" spans="1:22" s="136" customFormat="1" ht="15.75">
      <c r="A30" s="360" t="s">
        <v>155</v>
      </c>
      <c r="B30" s="235"/>
      <c r="C30" s="256">
        <v>0</v>
      </c>
      <c r="D30" s="247"/>
      <c r="E30" s="256">
        <v>0</v>
      </c>
      <c r="F30" s="247"/>
      <c r="G30" s="256">
        <v>0</v>
      </c>
      <c r="H30" s="247"/>
      <c r="I30" s="252">
        <v>-201</v>
      </c>
      <c r="J30" s="248"/>
      <c r="K30" s="256">
        <v>0</v>
      </c>
      <c r="L30" s="248"/>
      <c r="M30" s="256">
        <v>0</v>
      </c>
      <c r="N30" s="247"/>
      <c r="O30" s="252">
        <v>201</v>
      </c>
      <c r="P30" s="247"/>
      <c r="Q30" s="252">
        <v>0</v>
      </c>
      <c r="R30" s="249">
        <f>SUM(C30:Q30)</f>
        <v>0</v>
      </c>
      <c r="S30" s="252">
        <v>0</v>
      </c>
      <c r="T30" s="250"/>
      <c r="U30" s="255">
        <v>0</v>
      </c>
    </row>
    <row r="31" spans="1:22" s="136" customFormat="1" ht="7.5" customHeight="1">
      <c r="A31" s="220"/>
      <c r="B31" s="235"/>
      <c r="C31" s="248"/>
      <c r="D31" s="247"/>
      <c r="E31" s="247"/>
      <c r="F31" s="247"/>
      <c r="G31" s="248"/>
      <c r="H31" s="247"/>
      <c r="I31" s="248"/>
      <c r="J31" s="248"/>
      <c r="K31" s="248"/>
      <c r="L31" s="248"/>
      <c r="M31" s="248"/>
      <c r="N31" s="247"/>
      <c r="O31" s="248"/>
      <c r="P31" s="247"/>
      <c r="Q31" s="248"/>
      <c r="R31" s="249"/>
      <c r="S31" s="249"/>
      <c r="T31" s="250"/>
      <c r="U31" s="254"/>
    </row>
    <row r="32" spans="1:22" s="136" customFormat="1" thickBot="1">
      <c r="A32" s="364" t="s">
        <v>156</v>
      </c>
      <c r="B32" s="235">
        <f>+SFP!C38</f>
        <v>26</v>
      </c>
      <c r="C32" s="253">
        <f>+C10+C13+C15+C19+C26+C30</f>
        <v>134798</v>
      </c>
      <c r="D32" s="253">
        <f t="shared" ref="D32:U32" si="9">+D10+D13+D15+D19+D26+D30</f>
        <v>0</v>
      </c>
      <c r="E32" s="253">
        <f t="shared" si="9"/>
        <v>-18759</v>
      </c>
      <c r="F32" s="253">
        <f t="shared" si="9"/>
        <v>0</v>
      </c>
      <c r="G32" s="253">
        <f t="shared" si="9"/>
        <v>45256</v>
      </c>
      <c r="H32" s="253">
        <f t="shared" si="9"/>
        <v>0</v>
      </c>
      <c r="I32" s="253">
        <f t="shared" si="9"/>
        <v>23244</v>
      </c>
      <c r="J32" s="253">
        <f t="shared" si="9"/>
        <v>0</v>
      </c>
      <c r="K32" s="253">
        <f t="shared" si="9"/>
        <v>1343</v>
      </c>
      <c r="L32" s="253">
        <f t="shared" si="9"/>
        <v>0</v>
      </c>
      <c r="M32" s="253">
        <f t="shared" si="9"/>
        <v>-2735</v>
      </c>
      <c r="N32" s="253">
        <f t="shared" si="9"/>
        <v>0</v>
      </c>
      <c r="O32" s="253">
        <f t="shared" si="9"/>
        <v>232132</v>
      </c>
      <c r="P32" s="253">
        <f t="shared" si="9"/>
        <v>0</v>
      </c>
      <c r="Q32" s="253">
        <f t="shared" si="9"/>
        <v>415279</v>
      </c>
      <c r="R32" s="253">
        <f t="shared" si="9"/>
        <v>0</v>
      </c>
      <c r="S32" s="253">
        <f t="shared" si="9"/>
        <v>40917</v>
      </c>
      <c r="T32" s="253">
        <f t="shared" si="9"/>
        <v>0</v>
      </c>
      <c r="U32" s="253">
        <f t="shared" si="9"/>
        <v>456196</v>
      </c>
      <c r="V32" s="139"/>
    </row>
    <row r="33" spans="1:22" s="136" customFormat="1" ht="17.25" thickTop="1">
      <c r="A33" s="221"/>
      <c r="B33" s="235"/>
      <c r="C33" s="248"/>
      <c r="D33" s="247"/>
      <c r="E33" s="248"/>
      <c r="F33" s="247"/>
      <c r="G33" s="248"/>
      <c r="H33" s="247"/>
      <c r="I33" s="248"/>
      <c r="J33" s="248"/>
      <c r="K33" s="248"/>
      <c r="L33" s="248"/>
      <c r="M33" s="248"/>
      <c r="N33" s="247"/>
      <c r="O33" s="248"/>
      <c r="P33" s="247"/>
      <c r="Q33" s="248"/>
      <c r="R33" s="249"/>
      <c r="S33" s="248"/>
      <c r="T33" s="250"/>
      <c r="U33" s="248"/>
      <c r="V33" s="139"/>
    </row>
    <row r="34" spans="1:22" s="136" customFormat="1" thickBot="1">
      <c r="A34" s="356" t="s">
        <v>157</v>
      </c>
      <c r="B34" s="235"/>
      <c r="C34" s="253">
        <v>134798</v>
      </c>
      <c r="D34" s="247"/>
      <c r="E34" s="253">
        <v>-19501</v>
      </c>
      <c r="F34" s="247"/>
      <c r="G34" s="253">
        <v>47841</v>
      </c>
      <c r="H34" s="247"/>
      <c r="I34" s="253">
        <v>32277</v>
      </c>
      <c r="J34" s="248"/>
      <c r="K34" s="253">
        <v>2808</v>
      </c>
      <c r="L34" s="248"/>
      <c r="M34" s="253">
        <v>-717</v>
      </c>
      <c r="N34" s="247"/>
      <c r="O34" s="253">
        <v>259984</v>
      </c>
      <c r="P34" s="247"/>
      <c r="Q34" s="253">
        <f>C34+E34+G34+I34+K34+M34+O34</f>
        <v>457490</v>
      </c>
      <c r="R34" s="249"/>
      <c r="S34" s="253">
        <v>33733</v>
      </c>
      <c r="T34" s="250"/>
      <c r="U34" s="253">
        <f>Q34+S34</f>
        <v>491223</v>
      </c>
      <c r="V34" s="139"/>
    </row>
    <row r="35" spans="1:22" s="136" customFormat="1" ht="17.25" thickTop="1">
      <c r="A35" s="221"/>
      <c r="B35" s="235"/>
      <c r="C35" s="248"/>
      <c r="D35" s="247"/>
      <c r="E35" s="247"/>
      <c r="F35" s="247"/>
      <c r="G35" s="248"/>
      <c r="H35" s="247"/>
      <c r="I35" s="248"/>
      <c r="J35" s="248"/>
      <c r="K35" s="248"/>
      <c r="L35" s="248"/>
      <c r="M35" s="248"/>
      <c r="N35" s="247"/>
      <c r="O35" s="248"/>
      <c r="P35" s="247"/>
      <c r="Q35" s="248"/>
      <c r="R35" s="249"/>
      <c r="S35" s="249"/>
      <c r="T35" s="250"/>
      <c r="U35" s="254"/>
    </row>
    <row r="36" spans="1:22" s="136" customFormat="1" ht="15.75">
      <c r="A36" s="357" t="s">
        <v>158</v>
      </c>
      <c r="B36" s="235"/>
      <c r="C36" s="248"/>
      <c r="D36" s="247"/>
      <c r="E36" s="247"/>
      <c r="F36" s="247"/>
      <c r="G36" s="248"/>
      <c r="H36" s="247"/>
      <c r="I36" s="248"/>
      <c r="J36" s="248"/>
      <c r="K36" s="248"/>
      <c r="L36" s="248"/>
      <c r="M36" s="248"/>
      <c r="N36" s="247"/>
      <c r="O36" s="248"/>
      <c r="P36" s="247"/>
      <c r="Q36" s="248"/>
      <c r="R36" s="249"/>
      <c r="S36" s="249"/>
      <c r="T36" s="250"/>
      <c r="U36" s="254"/>
    </row>
    <row r="37" spans="1:22" s="136" customFormat="1" ht="15.75">
      <c r="A37" s="358" t="s">
        <v>143</v>
      </c>
      <c r="B37" s="235"/>
      <c r="C37" s="252">
        <v>0</v>
      </c>
      <c r="D37" s="252"/>
      <c r="E37" s="252">
        <v>0</v>
      </c>
      <c r="F37" s="252"/>
      <c r="G37" s="252">
        <v>0</v>
      </c>
      <c r="H37" s="252"/>
      <c r="I37" s="252">
        <v>0</v>
      </c>
      <c r="J37" s="252"/>
      <c r="K37" s="252">
        <v>0</v>
      </c>
      <c r="L37" s="252"/>
      <c r="M37" s="252">
        <v>0</v>
      </c>
      <c r="N37" s="252"/>
      <c r="O37" s="252">
        <v>0</v>
      </c>
      <c r="P37" s="252"/>
      <c r="Q37" s="252">
        <f>SUM(C37:O37)</f>
        <v>0</v>
      </c>
      <c r="R37" s="254"/>
      <c r="S37" s="252">
        <v>0</v>
      </c>
      <c r="T37" s="254"/>
      <c r="U37" s="255">
        <f>+Q37+S37</f>
        <v>0</v>
      </c>
    </row>
    <row r="38" spans="1:22" s="136" customFormat="1" ht="7.5" customHeight="1">
      <c r="A38" s="222"/>
      <c r="B38" s="235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7"/>
      <c r="R38" s="254"/>
      <c r="S38" s="252"/>
      <c r="T38" s="254"/>
      <c r="U38" s="255"/>
    </row>
    <row r="39" spans="1:22" s="136" customFormat="1" ht="15.75">
      <c r="A39" s="358" t="s">
        <v>144</v>
      </c>
      <c r="B39" s="235"/>
      <c r="C39" s="265">
        <v>0</v>
      </c>
      <c r="D39" s="261"/>
      <c r="E39" s="265">
        <v>0</v>
      </c>
      <c r="F39" s="265"/>
      <c r="G39" s="261">
        <f>G40+G41</f>
        <v>0</v>
      </c>
      <c r="H39" s="265">
        <f t="shared" ref="H39:U39" si="10">H40+H41</f>
        <v>0</v>
      </c>
      <c r="I39" s="265">
        <f t="shared" si="10"/>
        <v>0</v>
      </c>
      <c r="J39" s="265">
        <f t="shared" si="10"/>
        <v>0</v>
      </c>
      <c r="K39" s="265">
        <f t="shared" si="10"/>
        <v>0</v>
      </c>
      <c r="L39" s="265">
        <f t="shared" si="10"/>
        <v>0</v>
      </c>
      <c r="M39" s="265">
        <f t="shared" si="10"/>
        <v>0</v>
      </c>
      <c r="N39" s="265">
        <f t="shared" si="10"/>
        <v>0</v>
      </c>
      <c r="O39" s="261">
        <f t="shared" si="10"/>
        <v>0</v>
      </c>
      <c r="P39" s="265">
        <f t="shared" si="10"/>
        <v>0</v>
      </c>
      <c r="Q39" s="265">
        <f t="shared" si="10"/>
        <v>0</v>
      </c>
      <c r="R39" s="265">
        <f t="shared" si="10"/>
        <v>0</v>
      </c>
      <c r="S39" s="265">
        <f t="shared" si="10"/>
        <v>0</v>
      </c>
      <c r="T39" s="265">
        <f t="shared" si="10"/>
        <v>0</v>
      </c>
      <c r="U39" s="265">
        <f t="shared" si="10"/>
        <v>0</v>
      </c>
    </row>
    <row r="40" spans="1:22" s="136" customFormat="1" ht="15.75">
      <c r="A40" s="359" t="s">
        <v>145</v>
      </c>
      <c r="B40" s="235"/>
      <c r="C40" s="252">
        <v>0</v>
      </c>
      <c r="D40" s="252"/>
      <c r="E40" s="252">
        <v>0</v>
      </c>
      <c r="F40" s="252"/>
      <c r="G40" s="252">
        <v>0</v>
      </c>
      <c r="H40" s="252"/>
      <c r="I40" s="252">
        <v>0</v>
      </c>
      <c r="J40" s="252"/>
      <c r="K40" s="252">
        <v>0</v>
      </c>
      <c r="L40" s="252"/>
      <c r="M40" s="252">
        <v>0</v>
      </c>
      <c r="N40" s="252"/>
      <c r="O40" s="252">
        <v>0</v>
      </c>
      <c r="P40" s="252"/>
      <c r="Q40" s="252">
        <f>SUM(C40:O40)</f>
        <v>0</v>
      </c>
      <c r="R40" s="255"/>
      <c r="S40" s="252">
        <v>0</v>
      </c>
      <c r="T40" s="255"/>
      <c r="U40" s="252">
        <v>0</v>
      </c>
    </row>
    <row r="41" spans="1:22" s="136" customFormat="1" ht="15.75">
      <c r="A41" s="359" t="s">
        <v>146</v>
      </c>
      <c r="B41" s="235"/>
      <c r="C41" s="252">
        <v>0</v>
      </c>
      <c r="D41" s="252"/>
      <c r="E41" s="252">
        <v>0</v>
      </c>
      <c r="F41" s="252"/>
      <c r="G41" s="252">
        <v>0</v>
      </c>
      <c r="H41" s="252"/>
      <c r="I41" s="252">
        <v>0</v>
      </c>
      <c r="J41" s="252"/>
      <c r="K41" s="252">
        <v>0</v>
      </c>
      <c r="L41" s="252"/>
      <c r="M41" s="252">
        <v>0</v>
      </c>
      <c r="N41" s="252"/>
      <c r="O41" s="252">
        <v>0</v>
      </c>
      <c r="P41" s="252"/>
      <c r="Q41" s="257">
        <f>SUM(C41:O41)</f>
        <v>0</v>
      </c>
      <c r="R41" s="255"/>
      <c r="S41" s="252">
        <v>0</v>
      </c>
      <c r="T41" s="255"/>
      <c r="U41" s="252">
        <f>Q41+S41</f>
        <v>0</v>
      </c>
    </row>
    <row r="42" spans="1:22" s="136" customFormat="1" ht="6.75" customHeight="1">
      <c r="A42" s="223"/>
      <c r="B42" s="235"/>
      <c r="C42" s="257"/>
      <c r="D42" s="252"/>
      <c r="E42" s="252"/>
      <c r="F42" s="252"/>
      <c r="G42" s="257"/>
      <c r="H42" s="252"/>
      <c r="I42" s="257"/>
      <c r="J42" s="257"/>
      <c r="K42" s="257"/>
      <c r="L42" s="257"/>
      <c r="M42" s="257"/>
      <c r="N42" s="252"/>
      <c r="O42" s="257"/>
      <c r="P42" s="252"/>
      <c r="Q42" s="257"/>
      <c r="R42" s="254"/>
      <c r="S42" s="254"/>
      <c r="T42" s="254"/>
      <c r="U42" s="254"/>
    </row>
    <row r="43" spans="1:22" s="136" customFormat="1" ht="15.75">
      <c r="A43" s="360" t="s">
        <v>147</v>
      </c>
      <c r="B43" s="235"/>
      <c r="C43" s="265">
        <v>0</v>
      </c>
      <c r="D43" s="261"/>
      <c r="E43" s="265">
        <v>0</v>
      </c>
      <c r="F43" s="261"/>
      <c r="G43" s="265">
        <v>0</v>
      </c>
      <c r="H43" s="261"/>
      <c r="I43" s="265">
        <v>0</v>
      </c>
      <c r="J43" s="261"/>
      <c r="K43" s="265">
        <v>0</v>
      </c>
      <c r="L43" s="261"/>
      <c r="M43" s="265">
        <v>0</v>
      </c>
      <c r="N43" s="261"/>
      <c r="O43" s="261">
        <f>SUM(O44:O48)</f>
        <v>-209</v>
      </c>
      <c r="P43" s="252"/>
      <c r="Q43" s="261">
        <f>SUM(Q44:Q48)</f>
        <v>-209</v>
      </c>
      <c r="R43" s="254"/>
      <c r="S43" s="258">
        <f>SUM(S44:S48)</f>
        <v>82</v>
      </c>
      <c r="T43" s="254"/>
      <c r="U43" s="258">
        <f t="shared" ref="U43" si="11">+Q43+S43</f>
        <v>-127</v>
      </c>
    </row>
    <row r="44" spans="1:22" s="136" customFormat="1" ht="15.75">
      <c r="A44" s="361" t="s">
        <v>159</v>
      </c>
      <c r="B44" s="235"/>
      <c r="C44" s="252">
        <v>0</v>
      </c>
      <c r="D44" s="252"/>
      <c r="E44" s="252">
        <v>0</v>
      </c>
      <c r="F44" s="252"/>
      <c r="G44" s="252">
        <v>0</v>
      </c>
      <c r="H44" s="252"/>
      <c r="I44" s="252">
        <v>0</v>
      </c>
      <c r="J44" s="257"/>
      <c r="K44" s="252">
        <v>0</v>
      </c>
      <c r="L44" s="257"/>
      <c r="M44" s="252">
        <v>0</v>
      </c>
      <c r="N44" s="252"/>
      <c r="O44" s="252">
        <v>0</v>
      </c>
      <c r="P44" s="252"/>
      <c r="Q44" s="252">
        <f>SUM(C44:O44)</f>
        <v>0</v>
      </c>
      <c r="R44" s="254"/>
      <c r="S44" s="252">
        <v>-1083</v>
      </c>
      <c r="T44" s="254"/>
      <c r="U44" s="255">
        <f>+Q44+S44</f>
        <v>-1083</v>
      </c>
    </row>
    <row r="45" spans="1:22" s="136" customFormat="1" ht="15.75">
      <c r="A45" s="361" t="s">
        <v>148</v>
      </c>
      <c r="B45" s="235"/>
      <c r="C45" s="252">
        <v>0</v>
      </c>
      <c r="D45" s="252"/>
      <c r="E45" s="252">
        <v>0</v>
      </c>
      <c r="F45" s="252"/>
      <c r="G45" s="252">
        <v>0</v>
      </c>
      <c r="H45" s="252"/>
      <c r="I45" s="252">
        <v>0</v>
      </c>
      <c r="J45" s="257"/>
      <c r="K45" s="252">
        <v>0</v>
      </c>
      <c r="L45" s="257"/>
      <c r="M45" s="252">
        <v>0</v>
      </c>
      <c r="N45" s="252"/>
      <c r="O45" s="252">
        <v>0</v>
      </c>
      <c r="P45" s="252"/>
      <c r="Q45" s="252">
        <f>SUM(C45:O45)</f>
        <v>0</v>
      </c>
      <c r="R45" s="254"/>
      <c r="S45" s="252">
        <v>0</v>
      </c>
      <c r="T45" s="254"/>
      <c r="U45" s="255">
        <f>+Q45+S45</f>
        <v>0</v>
      </c>
    </row>
    <row r="46" spans="1:22" s="136" customFormat="1" ht="15.75">
      <c r="A46" s="361" t="s">
        <v>149</v>
      </c>
      <c r="B46" s="235"/>
      <c r="C46" s="252">
        <v>0</v>
      </c>
      <c r="D46" s="252"/>
      <c r="E46" s="252">
        <v>0</v>
      </c>
      <c r="F46" s="252"/>
      <c r="G46" s="252">
        <v>0</v>
      </c>
      <c r="H46" s="252"/>
      <c r="I46" s="252">
        <v>0</v>
      </c>
      <c r="J46" s="257"/>
      <c r="K46" s="252">
        <v>0</v>
      </c>
      <c r="L46" s="257"/>
      <c r="M46" s="252">
        <v>0</v>
      </c>
      <c r="N46" s="252"/>
      <c r="O46" s="252">
        <v>0</v>
      </c>
      <c r="P46" s="252"/>
      <c r="Q46" s="252">
        <f>SUM(C46:O46)</f>
        <v>0</v>
      </c>
      <c r="R46" s="254"/>
      <c r="S46" s="252">
        <v>1580</v>
      </c>
      <c r="T46" s="254"/>
      <c r="U46" s="255">
        <f>+Q46+S46</f>
        <v>1580</v>
      </c>
    </row>
    <row r="47" spans="1:22" s="136" customFormat="1" ht="15.75">
      <c r="A47" s="361" t="s">
        <v>150</v>
      </c>
      <c r="B47" s="235"/>
      <c r="C47" s="252">
        <v>0</v>
      </c>
      <c r="D47" s="252"/>
      <c r="E47" s="252">
        <v>0</v>
      </c>
      <c r="F47" s="252"/>
      <c r="G47" s="252">
        <v>0</v>
      </c>
      <c r="H47" s="252"/>
      <c r="I47" s="252">
        <v>0</v>
      </c>
      <c r="J47" s="257"/>
      <c r="K47" s="252">
        <v>0</v>
      </c>
      <c r="L47" s="257"/>
      <c r="M47" s="252">
        <v>0</v>
      </c>
      <c r="N47" s="252"/>
      <c r="O47" s="252">
        <v>-93</v>
      </c>
      <c r="P47" s="252"/>
      <c r="Q47" s="257">
        <f>SUM(C47:O47)</f>
        <v>-93</v>
      </c>
      <c r="R47" s="254"/>
      <c r="S47" s="252">
        <v>-416</v>
      </c>
      <c r="T47" s="254"/>
      <c r="U47" s="255">
        <f>+Q47+S47</f>
        <v>-509</v>
      </c>
    </row>
    <row r="48" spans="1:22" s="136" customFormat="1" ht="15.75">
      <c r="A48" s="361" t="s">
        <v>151</v>
      </c>
      <c r="B48" s="235"/>
      <c r="C48" s="252">
        <v>0</v>
      </c>
      <c r="D48" s="252"/>
      <c r="E48" s="252">
        <v>0</v>
      </c>
      <c r="F48" s="252"/>
      <c r="G48" s="252">
        <v>0</v>
      </c>
      <c r="H48" s="252"/>
      <c r="I48" s="252">
        <v>0</v>
      </c>
      <c r="J48" s="257"/>
      <c r="K48" s="252">
        <v>0</v>
      </c>
      <c r="L48" s="257"/>
      <c r="M48" s="252">
        <v>0</v>
      </c>
      <c r="N48" s="252"/>
      <c r="O48" s="252">
        <v>-116</v>
      </c>
      <c r="P48" s="252"/>
      <c r="Q48" s="257">
        <f>SUM(C48:O48)</f>
        <v>-116</v>
      </c>
      <c r="R48" s="254"/>
      <c r="S48" s="252">
        <v>1</v>
      </c>
      <c r="T48" s="254"/>
      <c r="U48" s="255">
        <f>+Q48+S48</f>
        <v>-115</v>
      </c>
    </row>
    <row r="49" spans="1:22" s="136" customFormat="1" ht="6.75" customHeight="1">
      <c r="A49" s="223"/>
      <c r="B49" s="235"/>
      <c r="C49" s="257"/>
      <c r="D49" s="252"/>
      <c r="E49" s="252"/>
      <c r="F49" s="252"/>
      <c r="G49" s="257"/>
      <c r="H49" s="252"/>
      <c r="I49" s="257"/>
      <c r="J49" s="257"/>
      <c r="K49" s="257"/>
      <c r="L49" s="257"/>
      <c r="M49" s="257"/>
      <c r="N49" s="252"/>
      <c r="O49" s="257"/>
      <c r="P49" s="252"/>
      <c r="Q49" s="257"/>
      <c r="R49" s="254"/>
      <c r="S49" s="254"/>
      <c r="T49" s="254"/>
      <c r="U49" s="254"/>
    </row>
    <row r="50" spans="1:22" s="136" customFormat="1" ht="15.75">
      <c r="A50" s="362" t="s">
        <v>152</v>
      </c>
      <c r="B50" s="235"/>
      <c r="C50" s="261">
        <v>0</v>
      </c>
      <c r="D50" s="252"/>
      <c r="E50" s="261">
        <v>0</v>
      </c>
      <c r="F50" s="252"/>
      <c r="G50" s="261">
        <v>0</v>
      </c>
      <c r="H50" s="252"/>
      <c r="I50" s="261">
        <v>0</v>
      </c>
      <c r="J50" s="257"/>
      <c r="K50" s="261">
        <f>K51+K52</f>
        <v>-10</v>
      </c>
      <c r="L50" s="261">
        <f t="shared" ref="L50:U50" si="12">L51+L52</f>
        <v>0</v>
      </c>
      <c r="M50" s="261">
        <f t="shared" si="12"/>
        <v>26</v>
      </c>
      <c r="N50" s="261">
        <f t="shared" si="12"/>
        <v>0</v>
      </c>
      <c r="O50" s="261">
        <f t="shared" si="12"/>
        <v>17002</v>
      </c>
      <c r="P50" s="261">
        <f t="shared" si="12"/>
        <v>0</v>
      </c>
      <c r="Q50" s="261">
        <f t="shared" si="12"/>
        <v>17018</v>
      </c>
      <c r="R50" s="261">
        <f t="shared" si="12"/>
        <v>0</v>
      </c>
      <c r="S50" s="261">
        <f t="shared" si="12"/>
        <v>1323</v>
      </c>
      <c r="T50" s="261">
        <f t="shared" si="12"/>
        <v>0</v>
      </c>
      <c r="U50" s="261">
        <f t="shared" si="12"/>
        <v>18341</v>
      </c>
      <c r="V50" s="152"/>
    </row>
    <row r="51" spans="1:22" s="136" customFormat="1" ht="15.75">
      <c r="A51" s="363" t="s">
        <v>153</v>
      </c>
      <c r="B51" s="235"/>
      <c r="C51" s="252">
        <v>0</v>
      </c>
      <c r="D51" s="252"/>
      <c r="E51" s="252">
        <v>0</v>
      </c>
      <c r="F51" s="252"/>
      <c r="G51" s="252">
        <v>0</v>
      </c>
      <c r="H51" s="252"/>
      <c r="I51" s="252">
        <v>0</v>
      </c>
      <c r="J51" s="257"/>
      <c r="K51" s="252">
        <v>0</v>
      </c>
      <c r="L51" s="257"/>
      <c r="M51" s="252">
        <v>0</v>
      </c>
      <c r="N51" s="252"/>
      <c r="O51" s="252">
        <v>17002</v>
      </c>
      <c r="P51" s="252"/>
      <c r="Q51" s="257">
        <f>SUM(C51:O51)</f>
        <v>17002</v>
      </c>
      <c r="R51" s="254"/>
      <c r="S51" s="252">
        <v>1182</v>
      </c>
      <c r="T51" s="254"/>
      <c r="U51" s="255">
        <f>+Q51+S51</f>
        <v>18184</v>
      </c>
      <c r="V51" s="139"/>
    </row>
    <row r="52" spans="1:22" s="136" customFormat="1" ht="15.75">
      <c r="A52" s="363" t="s">
        <v>154</v>
      </c>
      <c r="B52" s="235"/>
      <c r="C52" s="252">
        <v>0</v>
      </c>
      <c r="D52" s="252"/>
      <c r="E52" s="252">
        <v>0</v>
      </c>
      <c r="F52" s="252"/>
      <c r="G52" s="252">
        <v>0</v>
      </c>
      <c r="H52" s="252"/>
      <c r="I52" s="252">
        <v>0</v>
      </c>
      <c r="J52" s="257"/>
      <c r="K52" s="252">
        <v>-10</v>
      </c>
      <c r="L52" s="257"/>
      <c r="M52" s="252">
        <v>26</v>
      </c>
      <c r="N52" s="252"/>
      <c r="O52" s="252"/>
      <c r="P52" s="252"/>
      <c r="Q52" s="257">
        <f>SUM(C52:O52)</f>
        <v>16</v>
      </c>
      <c r="R52" s="254"/>
      <c r="S52" s="252">
        <v>141</v>
      </c>
      <c r="T52" s="254"/>
      <c r="U52" s="255">
        <f>+Q52+S52</f>
        <v>157</v>
      </c>
    </row>
    <row r="53" spans="1:22" s="136" customFormat="1" ht="5.25" customHeight="1">
      <c r="A53" s="220"/>
      <c r="B53" s="235"/>
      <c r="C53" s="252"/>
      <c r="D53" s="252"/>
      <c r="E53" s="252"/>
      <c r="F53" s="252"/>
      <c r="G53" s="252"/>
      <c r="H53" s="252"/>
      <c r="I53" s="252"/>
      <c r="J53" s="257"/>
      <c r="K53" s="252"/>
      <c r="L53" s="257"/>
      <c r="M53" s="252"/>
      <c r="N53" s="252"/>
      <c r="O53" s="252"/>
      <c r="P53" s="252"/>
      <c r="Q53" s="257"/>
      <c r="R53" s="254"/>
      <c r="S53" s="252"/>
      <c r="T53" s="254"/>
      <c r="U53" s="255"/>
    </row>
    <row r="54" spans="1:22" s="136" customFormat="1" ht="15.75">
      <c r="A54" s="360" t="s">
        <v>155</v>
      </c>
      <c r="B54" s="235"/>
      <c r="C54" s="252">
        <v>0</v>
      </c>
      <c r="D54" s="252"/>
      <c r="E54" s="252">
        <v>0</v>
      </c>
      <c r="F54" s="252"/>
      <c r="G54" s="252">
        <v>0</v>
      </c>
      <c r="H54" s="252"/>
      <c r="I54" s="252">
        <v>0</v>
      </c>
      <c r="J54" s="257"/>
      <c r="K54" s="252"/>
      <c r="L54" s="257"/>
      <c r="M54" s="252"/>
      <c r="N54" s="252"/>
      <c r="O54" s="252">
        <v>0</v>
      </c>
      <c r="P54" s="252"/>
      <c r="Q54" s="252">
        <f>SUM(C54:O54)</f>
        <v>0</v>
      </c>
      <c r="R54" s="254"/>
      <c r="S54" s="252">
        <v>0</v>
      </c>
      <c r="T54" s="254"/>
      <c r="U54" s="255">
        <f>+Q54+S54</f>
        <v>0</v>
      </c>
    </row>
    <row r="55" spans="1:22" s="136" customFormat="1">
      <c r="A55" s="221"/>
      <c r="B55" s="235"/>
      <c r="C55" s="248"/>
      <c r="D55" s="247"/>
      <c r="E55" s="247"/>
      <c r="F55" s="247"/>
      <c r="G55" s="248"/>
      <c r="H55" s="247"/>
      <c r="I55" s="248"/>
      <c r="J55" s="248"/>
      <c r="K55" s="248"/>
      <c r="L55" s="248"/>
      <c r="M55" s="248"/>
      <c r="N55" s="247"/>
      <c r="O55" s="248"/>
      <c r="P55" s="247"/>
      <c r="Q55" s="248"/>
      <c r="R55" s="249"/>
      <c r="S55" s="249"/>
      <c r="T55" s="250"/>
      <c r="U55" s="254"/>
    </row>
    <row r="56" spans="1:22" s="136" customFormat="1" thickBot="1">
      <c r="A56" s="364" t="s">
        <v>160</v>
      </c>
      <c r="B56" s="235">
        <v>26</v>
      </c>
      <c r="C56" s="253">
        <f>+C34+C37+C39+C43+C50+C54</f>
        <v>134798</v>
      </c>
      <c r="D56" s="247"/>
      <c r="E56" s="253">
        <f>+E34+E37+E39+E43+E50+E54</f>
        <v>-19501</v>
      </c>
      <c r="F56" s="247"/>
      <c r="G56" s="253">
        <f>+G34+G37+G39+G43+G50+G54</f>
        <v>47841</v>
      </c>
      <c r="H56" s="247"/>
      <c r="I56" s="253">
        <f>+I34+I37+I39+I43+I50+I54</f>
        <v>32277</v>
      </c>
      <c r="J56" s="248"/>
      <c r="K56" s="253">
        <f>+K34+K37+K39+K43+K50+K54</f>
        <v>2798</v>
      </c>
      <c r="L56" s="248"/>
      <c r="M56" s="253">
        <f>+M34+M37+M39+M43+M50+M54</f>
        <v>-691</v>
      </c>
      <c r="N56" s="247"/>
      <c r="O56" s="253">
        <f>+O34+O37+O39+O43+O50+O54</f>
        <v>276777</v>
      </c>
      <c r="P56" s="247"/>
      <c r="Q56" s="253">
        <f>+Q34+Q37+Q39+Q43+Q50+Q54</f>
        <v>474299</v>
      </c>
      <c r="R56" s="249"/>
      <c r="S56" s="253">
        <f>+S34+S37+S39+S43+S50+S54</f>
        <v>35138</v>
      </c>
      <c r="T56" s="250"/>
      <c r="U56" s="253">
        <f>+U34+U37+U39+U43+U50+U54</f>
        <v>509437</v>
      </c>
    </row>
    <row r="57" spans="1:22" s="136" customFormat="1" ht="17.25" thickTop="1">
      <c r="A57" s="221"/>
      <c r="B57" s="235"/>
      <c r="C57" s="248"/>
      <c r="D57" s="247"/>
      <c r="E57" s="248"/>
      <c r="F57" s="247"/>
      <c r="G57" s="248"/>
      <c r="H57" s="247"/>
      <c r="I57" s="248"/>
      <c r="J57" s="248"/>
      <c r="K57" s="248"/>
      <c r="L57" s="248"/>
      <c r="M57" s="248"/>
      <c r="N57" s="247"/>
      <c r="O57" s="248"/>
      <c r="P57" s="247"/>
      <c r="Q57" s="248"/>
      <c r="R57" s="249"/>
      <c r="S57" s="248"/>
      <c r="T57" s="250"/>
      <c r="U57" s="248"/>
    </row>
    <row r="58" spans="1:22" s="136" customFormat="1">
      <c r="A58" s="221"/>
      <c r="B58" s="235"/>
      <c r="C58" s="248"/>
      <c r="D58" s="247"/>
      <c r="E58" s="248"/>
      <c r="F58" s="247"/>
      <c r="G58" s="248"/>
      <c r="H58" s="247"/>
      <c r="I58" s="248"/>
      <c r="J58" s="248"/>
      <c r="K58" s="248"/>
      <c r="L58" s="248"/>
      <c r="M58" s="248"/>
      <c r="N58" s="247"/>
      <c r="O58" s="248"/>
      <c r="P58" s="247"/>
      <c r="Q58" s="248"/>
      <c r="R58" s="249"/>
      <c r="S58" s="248"/>
      <c r="T58" s="250"/>
      <c r="U58" s="248"/>
    </row>
    <row r="59" spans="1:22" s="136" customFormat="1">
      <c r="A59" s="221"/>
      <c r="B59" s="235"/>
      <c r="C59" s="248"/>
      <c r="D59" s="247"/>
      <c r="E59" s="248"/>
      <c r="F59" s="247"/>
      <c r="G59" s="248"/>
      <c r="H59" s="247"/>
      <c r="I59" s="248"/>
      <c r="J59" s="248"/>
      <c r="K59" s="248"/>
      <c r="L59" s="248"/>
      <c r="M59" s="248"/>
      <c r="N59" s="247"/>
      <c r="O59" s="248"/>
      <c r="P59" s="247"/>
      <c r="Q59" s="248"/>
      <c r="R59" s="249"/>
      <c r="S59" s="248"/>
      <c r="T59" s="250"/>
      <c r="U59" s="248"/>
    </row>
    <row r="60" spans="1:22" s="136" customFormat="1">
      <c r="A60" s="221"/>
      <c r="B60" s="235"/>
      <c r="C60" s="248"/>
      <c r="D60" s="247"/>
      <c r="E60" s="247"/>
      <c r="F60" s="247"/>
      <c r="G60" s="248"/>
      <c r="H60" s="247"/>
      <c r="I60" s="248"/>
      <c r="J60" s="248"/>
      <c r="K60" s="248"/>
      <c r="L60" s="248"/>
      <c r="M60" s="248"/>
      <c r="N60" s="247"/>
      <c r="O60" s="248"/>
      <c r="P60" s="247"/>
      <c r="Q60" s="248"/>
      <c r="R60" s="249"/>
      <c r="S60" s="249"/>
      <c r="T60" s="250"/>
      <c r="U60" s="251"/>
    </row>
    <row r="61" spans="1:22" s="22" customFormat="1" ht="17.25">
      <c r="A61" s="224" t="str">
        <f>+SCI!A52</f>
        <v>The accompanying notes on pages 5 to 110 form an integral part of the consolidated financial statements.</v>
      </c>
      <c r="B61" s="266"/>
      <c r="C61" s="214"/>
      <c r="D61" s="214"/>
      <c r="E61" s="214"/>
      <c r="F61" s="214"/>
      <c r="G61" s="267"/>
      <c r="H61" s="268"/>
      <c r="I61" s="267"/>
      <c r="J61" s="267"/>
      <c r="K61" s="269"/>
      <c r="L61" s="267"/>
      <c r="M61" s="267"/>
      <c r="N61" s="267"/>
      <c r="O61" s="267"/>
      <c r="P61" s="267"/>
      <c r="Q61" s="267"/>
      <c r="R61" s="213"/>
      <c r="S61" s="270"/>
      <c r="T61" s="213"/>
      <c r="U61" s="213"/>
    </row>
    <row r="62" spans="1:22" s="22" customFormat="1" ht="8.25" customHeight="1">
      <c r="A62" s="225"/>
      <c r="B62" s="271"/>
      <c r="C62" s="267"/>
      <c r="D62" s="267"/>
      <c r="E62" s="267"/>
      <c r="F62" s="267"/>
      <c r="G62" s="267"/>
      <c r="H62" s="268"/>
      <c r="I62" s="267"/>
      <c r="J62" s="267"/>
      <c r="K62" s="267"/>
      <c r="L62" s="267"/>
      <c r="M62" s="267"/>
      <c r="N62" s="267"/>
      <c r="O62" s="267"/>
      <c r="P62" s="267"/>
      <c r="Q62" s="267"/>
      <c r="R62" s="213"/>
      <c r="S62" s="270"/>
      <c r="T62" s="213"/>
      <c r="U62" s="213"/>
    </row>
    <row r="63" spans="1:22" ht="24.75" customHeight="1">
      <c r="A63" s="365" t="s">
        <v>43</v>
      </c>
      <c r="B63" s="272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</row>
    <row r="64" spans="1:22" ht="18" customHeight="1">
      <c r="A64" s="366" t="s">
        <v>44</v>
      </c>
      <c r="B64" s="272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</row>
    <row r="65" spans="1:2" ht="15.75">
      <c r="A65" s="367"/>
      <c r="B65" s="272"/>
    </row>
    <row r="66" spans="1:2" ht="10.5" customHeight="1">
      <c r="A66" s="365" t="s">
        <v>45</v>
      </c>
      <c r="B66" s="272"/>
    </row>
    <row r="67" spans="1:2" ht="15.75">
      <c r="A67" s="366" t="s">
        <v>46</v>
      </c>
      <c r="B67" s="274"/>
    </row>
    <row r="68" spans="1:2" ht="8.25" customHeight="1">
      <c r="A68" s="191"/>
      <c r="B68" s="274"/>
    </row>
    <row r="69" spans="1:2" ht="14.25" customHeight="1">
      <c r="A69" s="192" t="s">
        <v>47</v>
      </c>
      <c r="B69" s="275"/>
    </row>
    <row r="70" spans="1:2" ht="15.75">
      <c r="A70" s="195" t="s">
        <v>48</v>
      </c>
      <c r="B70" s="276"/>
    </row>
    <row r="71" spans="1:2" ht="17.25">
      <c r="A71" s="226"/>
      <c r="B71" s="277"/>
    </row>
    <row r="72" spans="1:2">
      <c r="A72" s="225"/>
    </row>
    <row r="74" spans="1:2">
      <c r="A74" s="227"/>
    </row>
    <row r="80" spans="1:2">
      <c r="A80" s="228"/>
      <c r="B80" s="215"/>
    </row>
  </sheetData>
  <mergeCells count="12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  <mergeCell ref="B5:B6"/>
  </mergeCells>
  <pageMargins left="0.47244094488188981" right="0.31496062992125984" top="0.6692913385826772" bottom="0.59055118110236227" header="0.6692913385826772" footer="0.59055118110236227"/>
  <pageSetup paperSize="9" scale="44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6</vt:i4>
      </vt:variant>
    </vt:vector>
  </HeadingPairs>
  <TitlesOfParts>
    <vt:vector size="11" baseType="lpstr">
      <vt:lpstr>Cover </vt:lpstr>
      <vt:lpstr>SCI</vt:lpstr>
      <vt:lpstr>SFP</vt:lpstr>
      <vt:lpstr>SCF</vt:lpstr>
      <vt:lpstr>SEQ</vt:lpstr>
      <vt:lpstr>'Cover '!Област_печат</vt:lpstr>
      <vt:lpstr>SCF!Област_печат</vt:lpstr>
      <vt:lpstr>SCI!Област_печат</vt:lpstr>
      <vt:lpstr>SEQ!Област_печат</vt:lpstr>
      <vt:lpstr>SFP!Област_печат</vt:lpstr>
      <vt:lpstr>SCI!Печат_заглавия</vt:lpstr>
    </vt:vector>
  </TitlesOfParts>
  <Company>AFA 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AD</dc:creator>
  <cp:lastModifiedBy>Mariya Nedkova</cp:lastModifiedBy>
  <cp:lastPrinted>2017-05-29T08:01:32Z</cp:lastPrinted>
  <dcterms:created xsi:type="dcterms:W3CDTF">2012-04-12T11:15:46Z</dcterms:created>
  <dcterms:modified xsi:type="dcterms:W3CDTF">2017-05-30T13:12:28Z</dcterms:modified>
</cp:coreProperties>
</file>