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2120" windowHeight="8580" activeTab="4"/>
  </bookViews>
  <sheets>
    <sheet name="Cover " sheetId="16" r:id="rId1"/>
    <sheet name="IS" sheetId="12" r:id="rId2"/>
    <sheet name="SFP" sheetId="17" r:id="rId3"/>
    <sheet name="CFS" sheetId="20" r:id="rId4"/>
    <sheet name="EQS" sheetId="15" r:id="rId5"/>
  </sheets>
  <externalReferences>
    <externalReference r:id="rId6"/>
  </externalReferences>
  <definedNames>
    <definedName name="_xlnm._FilterDatabase" localSheetId="1" hidden="1">IS!$A$1:$E$58</definedName>
    <definedName name="AS2DocOpenMode" hidden="1">"AS2DocumentEdit"</definedName>
    <definedName name="_xlnm.Database">#REF!</definedName>
    <definedName name="_xlnm.Print_Area" localSheetId="3">CFS!$A$1:$E$61</definedName>
    <definedName name="_xlnm.Print_Area" localSheetId="4">EQS!$A$1:$Q$38</definedName>
    <definedName name="_xlnm.Print_Area" localSheetId="1">IS!$A$1:$E$51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CFS!$F:$IV</definedName>
    <definedName name="Z_0C92A18C_82C1_43C8_B8D2_6F7E21DEB0D9_.wvu.Cols" localSheetId="4" hidden="1">EQS!#REF!</definedName>
    <definedName name="Z_0C92A18C_82C1_43C8_B8D2_6F7E21DEB0D9_.wvu.Rows" localSheetId="3" hidden="1">CFS!$68:$65536</definedName>
    <definedName name="Z_2BD2C2C3_AF9C_11D6_9CEF_00D009775214_.wvu.Cols" localSheetId="3" hidden="1">CFS!$F:$IV</definedName>
    <definedName name="Z_2BD2C2C3_AF9C_11D6_9CEF_00D009775214_.wvu.Cols" localSheetId="4" hidden="1">EQS!#REF!</definedName>
    <definedName name="Z_2BD2C2C3_AF9C_11D6_9CEF_00D009775214_.wvu.PrintArea" localSheetId="3" hidden="1">CFS!$A$1:$E$43</definedName>
    <definedName name="Z_2BD2C2C3_AF9C_11D6_9CEF_00D009775214_.wvu.Rows" localSheetId="3" hidden="1">CFS!$66:$65536</definedName>
    <definedName name="Z_3DF3D3DF_0C20_498D_AC7F_CE0D39724717_.wvu.Cols" localSheetId="3" hidden="1">CFS!$F:$IV</definedName>
    <definedName name="Z_3DF3D3DF_0C20_498D_AC7F_CE0D39724717_.wvu.Cols" localSheetId="4" hidden="1">EQS!#REF!</definedName>
    <definedName name="Z_3DF3D3DF_0C20_498D_AC7F_CE0D39724717_.wvu.Rows" localSheetId="3" hidden="1">CFS!$68:$65536,CFS!$50:$51</definedName>
    <definedName name="Z_92AC9888_5B7E_11D6_9CEE_00D009757B57_.wvu.Cols" localSheetId="3" hidden="1">CFS!$F:$F</definedName>
    <definedName name="Z_9656BBF7_C4A3_41EC_B0C6_A21B380E3C2F_.wvu.Cols" localSheetId="3" hidden="1">CFS!$F:$F</definedName>
    <definedName name="Z_9656BBF7_C4A3_41EC_B0C6_A21B380E3C2F_.wvu.Cols" localSheetId="4" hidden="1">EQS!#REF!</definedName>
    <definedName name="Z_9656BBF7_C4A3_41EC_B0C6_A21B380E3C2F_.wvu.PrintArea" localSheetId="4" hidden="1">EQS!$A$1:$O$33</definedName>
    <definedName name="Z_9656BBF7_C4A3_41EC_B0C6_A21B380E3C2F_.wvu.Rows" localSheetId="3" hidden="1">CFS!$68:$65536,CFS!$50:$51</definedName>
  </definedNames>
  <calcPr calcId="145621"/>
</workbook>
</file>

<file path=xl/calcChain.xml><?xml version="1.0" encoding="utf-8"?>
<calcChain xmlns="http://schemas.openxmlformats.org/spreadsheetml/2006/main">
  <c r="A59" i="17" l="1"/>
  <c r="D49" i="17" l="1"/>
  <c r="D34" i="17"/>
  <c r="C36" i="12"/>
  <c r="D48" i="17"/>
  <c r="C12" i="12"/>
  <c r="C16" i="12"/>
  <c r="D20" i="17"/>
  <c r="D25" i="17" s="1"/>
  <c r="C18" i="12"/>
  <c r="C20" i="12" s="1"/>
  <c r="D33" i="17"/>
  <c r="D14" i="17"/>
  <c r="C31" i="12"/>
  <c r="C32" i="12" s="1"/>
  <c r="D23" i="17"/>
  <c r="D9" i="17"/>
  <c r="D11" i="17"/>
  <c r="D12" i="17"/>
  <c r="D52" i="17"/>
  <c r="D42" i="17"/>
  <c r="I20" i="15"/>
  <c r="I28" i="15" s="1"/>
  <c r="I16" i="15"/>
  <c r="K16" i="15"/>
  <c r="O16" i="15"/>
  <c r="Q16" i="15"/>
  <c r="O19" i="15"/>
  <c r="Q19" i="15"/>
  <c r="I24" i="15"/>
  <c r="K26" i="15"/>
  <c r="Q26" i="15" s="1"/>
  <c r="O27" i="15"/>
  <c r="Q27" i="15"/>
  <c r="K20" i="15"/>
  <c r="C20" i="15"/>
  <c r="O14" i="15"/>
  <c r="O13" i="15"/>
  <c r="O20" i="15" s="1"/>
  <c r="F35" i="17"/>
  <c r="F42" i="17"/>
  <c r="F52" i="17"/>
  <c r="F54" i="17"/>
  <c r="F9" i="17"/>
  <c r="F17" i="17" s="1"/>
  <c r="F27" i="17" s="1"/>
  <c r="F11" i="17"/>
  <c r="F23" i="17"/>
  <c r="F25" i="17"/>
  <c r="E16" i="12"/>
  <c r="E20" i="12"/>
  <c r="E31" i="12"/>
  <c r="E32" i="12" s="1"/>
  <c r="E34" i="20"/>
  <c r="C34" i="20"/>
  <c r="C44" i="20"/>
  <c r="E44" i="20"/>
  <c r="Q22" i="15"/>
  <c r="E20" i="15"/>
  <c r="E28" i="15"/>
  <c r="C28" i="15"/>
  <c r="Q9" i="15"/>
  <c r="Q11" i="15"/>
  <c r="G13" i="15"/>
  <c r="G20" i="15" s="1"/>
  <c r="G28" i="15" s="1"/>
  <c r="M13" i="15"/>
  <c r="M20" i="15" s="1"/>
  <c r="M28" i="15" s="1"/>
  <c r="E17" i="20"/>
  <c r="C17" i="20"/>
  <c r="C24" i="15"/>
  <c r="E24" i="15"/>
  <c r="G24" i="15"/>
  <c r="Q17" i="15"/>
  <c r="Q18" i="15"/>
  <c r="A33" i="15"/>
  <c r="A53" i="20"/>
  <c r="Q14" i="15"/>
  <c r="K28" i="15" l="1"/>
  <c r="E46" i="20"/>
  <c r="E50" i="20" s="1"/>
  <c r="D17" i="17"/>
  <c r="D27" i="17" s="1"/>
  <c r="D54" i="17"/>
  <c r="D35" i="17"/>
  <c r="C46" i="20"/>
  <c r="C50" i="20" s="1"/>
  <c r="E22" i="12"/>
  <c r="E26" i="12" s="1"/>
  <c r="E34" i="12" s="1"/>
  <c r="K24" i="15"/>
  <c r="F56" i="17"/>
  <c r="C22" i="12"/>
  <c r="C26" i="12" s="1"/>
  <c r="D56" i="17"/>
  <c r="Q13" i="15"/>
  <c r="Q20" i="15" s="1"/>
  <c r="O25" i="15" l="1"/>
  <c r="C34" i="12"/>
  <c r="O24" i="15" l="1"/>
  <c r="Q25" i="15"/>
  <c r="Q24" i="15" l="1"/>
  <c r="Q28" i="15" s="1"/>
  <c r="O28" i="15"/>
</calcChain>
</file>

<file path=xl/sharedStrings.xml><?xml version="1.0" encoding="utf-8"?>
<sst xmlns="http://schemas.openxmlformats.org/spreadsheetml/2006/main" count="229" uniqueCount="183">
  <si>
    <t>BGN'000</t>
  </si>
  <si>
    <t xml:space="preserve"> </t>
  </si>
  <si>
    <t>15,16</t>
  </si>
  <si>
    <t>2016   BGN'000</t>
  </si>
  <si>
    <t>2017   BGN'000</t>
  </si>
  <si>
    <t>24 (а)</t>
  </si>
  <si>
    <t>24 (b)</t>
  </si>
  <si>
    <t>Company Name:</t>
  </si>
  <si>
    <t>SOPHARMA AD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</si>
  <si>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</si>
  <si>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</si>
  <si>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</si>
  <si>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</si>
  <si>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</si>
  <si>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</si>
  <si>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</si>
  <si>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</si>
  <si>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</si>
  <si>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</si>
  <si>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</si>
  <si>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</si>
  <si>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</si>
  <si>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</si>
  <si>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</si>
  <si>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</si>
  <si>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</si>
  <si>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</si>
  <si>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</si>
  <si>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</si>
  <si>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</si>
  <si>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</si>
  <si>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Rositsa Kostadinova</t>
  </si>
  <si>
    <t>Tsonka Taushanova</t>
  </si>
  <si>
    <t>Petar Kalpakchiev</t>
  </si>
  <si>
    <t>Servicing Banks:</t>
  </si>
  <si>
    <t>Raiffeisenbank (Bulgaria) EAD</t>
  </si>
  <si>
    <t>DSK Bank EAD</t>
  </si>
  <si>
    <t>Eurobank and EFG Bulgaria AD</t>
  </si>
  <si>
    <t>ING Bank NB</t>
  </si>
  <si>
    <t>Unicredit AD</t>
  </si>
  <si>
    <t>Societe General Expressbank AD</t>
  </si>
  <si>
    <t>Citibank N.A.</t>
  </si>
  <si>
    <t>Cibank EAD</t>
  </si>
  <si>
    <t>Auditor:</t>
  </si>
  <si>
    <t>AFA OOD</t>
  </si>
  <si>
    <t>Sales revenues</t>
    <phoneticPr fontId="0" type="noConversion"/>
  </si>
  <si>
    <t>Other operating revenue/(loss), net</t>
  </si>
  <si>
    <t>Change of available stock of finished goods and work in progress</t>
  </si>
  <si>
    <t>Materials</t>
  </si>
  <si>
    <t>External services</t>
  </si>
  <si>
    <t>Employees</t>
  </si>
  <si>
    <t>Amortization</t>
  </si>
  <si>
    <t xml:space="preserve">Other operating expenses </t>
  </si>
  <si>
    <t>Operating profit</t>
  </si>
  <si>
    <t>Notes</t>
  </si>
  <si>
    <t>Financial income</t>
  </si>
  <si>
    <t>Financial expenses</t>
  </si>
  <si>
    <t>Financial income/(expenses) net</t>
    <phoneticPr fontId="0" type="noConversion"/>
  </si>
  <si>
    <t>Profit before tax</t>
  </si>
  <si>
    <t>Profit tax</t>
  </si>
  <si>
    <t>Net profit for the year</t>
  </si>
  <si>
    <t>Other components of the total income:</t>
    <phoneticPr fontId="32" type="noConversion"/>
  </si>
  <si>
    <t>Components that may be reclassified in the profit or loss:</t>
  </si>
  <si>
    <t>Net change in fair value of available-for-sale financial assets</t>
  </si>
  <si>
    <t>Other comprehensive income for the period net of tax</t>
    <phoneticPr fontId="32" type="noConversion"/>
  </si>
  <si>
    <t>TOTAL COMPREHENSIVE INCOME FOR THE PERIOD</t>
    <phoneticPr fontId="32" type="noConversion"/>
  </si>
  <si>
    <t>Earnings per share</t>
  </si>
  <si>
    <t>Chief Accountant (preparer):</t>
  </si>
  <si>
    <t>Iordanka Petkova</t>
  </si>
  <si>
    <t xml:space="preserve"> INDIVIDUAL STATEMENT OF COMPREHENSIVE INCOME</t>
  </si>
  <si>
    <t>INDIVIDUAL STATEMENT OF FINANCIAL POSITION</t>
  </si>
  <si>
    <t>Attachments</t>
    <phoneticPr fontId="0" type="noConversion"/>
  </si>
  <si>
    <t>ASSETS</t>
    <phoneticPr fontId="0" type="noConversion"/>
  </si>
  <si>
    <t>Non-current assets</t>
    <phoneticPr fontId="0" type="noConversion"/>
  </si>
  <si>
    <t>Property, plant and equipment</t>
    <phoneticPr fontId="0" type="noConversion"/>
  </si>
  <si>
    <t>Intangible assets</t>
  </si>
  <si>
    <t>Investment properties</t>
  </si>
  <si>
    <t>Investments in subsidiaries</t>
  </si>
  <si>
    <t>Investments in associated companies</t>
  </si>
  <si>
    <t>Available-for-sale investments</t>
  </si>
  <si>
    <t>Long-term receivables from related parties</t>
  </si>
  <si>
    <t>Other long-term receivables</t>
  </si>
  <si>
    <t>Current assets</t>
  </si>
  <si>
    <t>Inventories</t>
  </si>
  <si>
    <t>Receivables from related persons</t>
  </si>
  <si>
    <t>Commercial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</si>
  <si>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</si>
  <si>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</si>
  <si>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</si>
  <si>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</si>
  <si>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</si>
  <si>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</si>
  <si>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</si>
  <si>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</si>
  <si>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</si>
  <si>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</si>
  <si>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</si>
  <si>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</si>
  <si>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</si>
  <si>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Government financing</t>
  </si>
  <si>
    <t>Long-term payables to personnel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</si>
  <si>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</si>
  <si>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</si>
  <si>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</si>
  <si>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</si>
  <si>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</si>
  <si>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</si>
  <si>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</si>
  <si>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</si>
  <si>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</si>
  <si>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</si>
  <si>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31 December 2016
BGN'000</t>
  </si>
  <si>
    <t>31 March 2017
BGN'000</t>
  </si>
  <si>
    <t>as at 31 March 2017</t>
  </si>
  <si>
    <t>Attachments</t>
  </si>
  <si>
    <t>INDIVIDUAL STATEMENT OF CASH FLOWS</t>
  </si>
  <si>
    <t>Cash flows from operating activities</t>
  </si>
  <si>
    <t>for the period ended 31 March 2017</t>
  </si>
  <si>
    <t>The notes on pages 5 to 92 are an integral part of the present financial statement.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</si>
  <si>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</si>
  <si>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</si>
  <si>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</si>
  <si>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</si>
  <si>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</si>
  <si>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Profit tax paid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</si>
  <si>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</si>
  <si>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</si>
  <si>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</si>
  <si>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</si>
  <si>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Cash flows from investing activities</t>
  </si>
  <si>
    <t>Purchase of property, plant and equipment</t>
  </si>
  <si>
    <t>Proceeds from sale of property, plant and equipment</t>
  </si>
  <si>
    <t>Purchase of intangible assets</t>
  </si>
  <si>
    <t>Purchase of shares in associated companies</t>
  </si>
  <si>
    <t>Purchase of available-for-sale investments</t>
  </si>
  <si>
    <t xml:space="preserve">Proceeds from sale of available-for-sale investments </t>
  </si>
  <si>
    <t>Purchase of shares in subsidiaries</t>
  </si>
  <si>
    <t>Proceeds from sale of shares in subsidiaries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</si>
  <si>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</si>
  <si>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</si>
  <si>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</si>
  <si>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</si>
  <si>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</si>
  <si>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</si>
  <si>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>Cash flows from finance activities</t>
  </si>
  <si>
    <t>Settlement of long-term bank loans</t>
  </si>
  <si>
    <t>Proceeds from short-term bank loans (overdraft), net</t>
  </si>
  <si>
    <t>Settlement of short-term bank loans (overdraft), net</t>
  </si>
  <si>
    <t>Paid interest and bank fees on investment purpose loans</t>
  </si>
  <si>
    <t>Proceeds from sales of treasury shares</t>
  </si>
  <si>
    <t>Dividends paid</t>
  </si>
  <si>
    <t>Finance lease payments</t>
  </si>
  <si>
    <t>Net financial cash flows</t>
  </si>
  <si>
    <t>Net (decrease)/increase in cash and cash equivalents</t>
  </si>
  <si>
    <t>Cash and cash equivalents at 1 January</t>
  </si>
  <si>
    <t>Cash and cash equivalents at 31 December</t>
  </si>
  <si>
    <t>INDIVIDUAL STATEMENT OF CHANGES IN EQUITY</t>
  </si>
  <si>
    <t>Share
capital</t>
  </si>
  <si>
    <t>Statutory reserves</t>
  </si>
  <si>
    <t>Revaluation reserve - property, plant and equipment</t>
  </si>
  <si>
    <t>Available-for-sale financial assets reserve</t>
  </si>
  <si>
    <t>Additional
reserves</t>
  </si>
  <si>
    <t>Total
equity</t>
  </si>
  <si>
    <t>Balance at 1 January 2016</t>
  </si>
  <si>
    <t>Changes in equity in 2016</t>
  </si>
  <si>
    <t>Effect from purchase of treasury shares</t>
  </si>
  <si>
    <t xml:space="preserve">Distribution of profit for:               </t>
  </si>
  <si>
    <t xml:space="preserve"> * reserves</t>
  </si>
  <si>
    <t>Total comprehensive income for the year, incl.:</t>
  </si>
  <si>
    <t xml:space="preserve"> * net profit for the year</t>
  </si>
  <si>
    <t xml:space="preserve"> * other component of comprehensive income, net of taxes</t>
  </si>
  <si>
    <t>Transfer to retained earnings</t>
  </si>
  <si>
    <t>Balance at 31 December 2015</t>
  </si>
  <si>
    <t>Balance at 31 December 2016</t>
  </si>
  <si>
    <t>Finance</t>
  </si>
  <si>
    <t>Director:</t>
  </si>
  <si>
    <t xml:space="preserve">Boris </t>
  </si>
  <si>
    <t xml:space="preserve"> Borisov</t>
  </si>
  <si>
    <t xml:space="preserve">Chief </t>
  </si>
  <si>
    <t>Accountant</t>
  </si>
  <si>
    <t>Preparer)</t>
  </si>
  <si>
    <t xml:space="preserve"> * dividends</t>
  </si>
  <si>
    <t>Changes in equity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</si>
</sst>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#,##0;\(#,##0\)"/>
    <numFmt numFmtId="169" formatCode="0.0000"/>
  </numFmts>
  <fonts count="68">
    <font>
      <sz val="10"/>
      <name val="Arial"/>
    </font>
    <font>
      <sz val="10"/>
      <name val="Arial"/>
    </font>
    <font>
      <sz val="10"/>
      <name val="OpalB"/>
    </font>
    <font>
      <sz val="10"/>
      <name val="Hebar"/>
    </font>
    <font>
      <sz val="10"/>
      <name val="OpalB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name val="Times New Roman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</font>
    <font>
      <b/>
      <i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</font>
    <font>
      <sz val="11"/>
      <color indexed="10"/>
      <name val="Times New Roman Cyr"/>
      <family val="1"/>
      <charset val="204"/>
    </font>
    <font>
      <b/>
      <sz val="10"/>
      <color indexed="10"/>
      <name val="Times New Roman Cyr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</font>
    <font>
      <b/>
      <sz val="10"/>
      <color indexed="10"/>
      <name val="Times New Roman Cyr"/>
      <family val="1"/>
      <charset val="204"/>
    </font>
    <font>
      <i/>
      <sz val="7"/>
      <name val="Times New Roman"/>
      <family val="1"/>
      <charset val="204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51" fillId="0" borderId="0"/>
    <xf numFmtId="0" fontId="2" fillId="0" borderId="0"/>
    <xf numFmtId="0" fontId="3" fillId="0" borderId="0"/>
    <xf numFmtId="0" fontId="3" fillId="0" borderId="0"/>
    <xf numFmtId="0" fontId="50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51" fillId="0" borderId="0" applyFont="0" applyFill="0" applyBorder="0" applyAlignment="0" applyProtection="0"/>
  </cellStyleXfs>
  <cellXfs count="303">
    <xf numFmtId="0" fontId="0" fillId="0" borderId="0" xfId="0"/>
    <xf numFmtId="0" fontId="8" fillId="0" borderId="0" xfId="10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8" fillId="0" borderId="0" xfId="5" applyFont="1" applyFill="1"/>
    <xf numFmtId="164" fontId="8" fillId="0" borderId="0" xfId="5" applyNumberFormat="1" applyFont="1" applyFill="1" applyBorder="1" applyAlignment="1">
      <alignment horizontal="right"/>
    </xf>
    <xf numFmtId="0" fontId="9" fillId="0" borderId="0" xfId="5" applyFont="1" applyFill="1"/>
    <xf numFmtId="0" fontId="8" fillId="0" borderId="0" xfId="5" applyFont="1" applyFill="1" applyAlignment="1">
      <alignment horizontal="center"/>
    </xf>
    <xf numFmtId="164" fontId="8" fillId="0" borderId="0" xfId="5" applyNumberFormat="1" applyFont="1" applyFill="1" applyAlignment="1">
      <alignment horizontal="right"/>
    </xf>
    <xf numFmtId="0" fontId="10" fillId="0" borderId="0" xfId="6" applyNumberFormat="1" applyFont="1" applyFill="1" applyBorder="1" applyAlignment="1" applyProtection="1">
      <alignment vertical="top"/>
    </xf>
    <xf numFmtId="0" fontId="10" fillId="0" borderId="0" xfId="6" quotePrefix="1" applyNumberFormat="1" applyFont="1" applyFill="1" applyBorder="1" applyAlignment="1" applyProtection="1">
      <alignment horizontal="right" vertical="top"/>
    </xf>
    <xf numFmtId="0" fontId="8" fillId="0" borderId="0" xfId="6" applyNumberFormat="1" applyFont="1" applyFill="1" applyBorder="1" applyAlignment="1" applyProtection="1">
      <alignment vertical="top"/>
    </xf>
    <xf numFmtId="0" fontId="8" fillId="0" borderId="0" xfId="6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5" applyFont="1" applyFill="1"/>
    <xf numFmtId="15" fontId="14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Fill="1" applyBorder="1"/>
    <xf numFmtId="0" fontId="18" fillId="0" borderId="0" xfId="6" applyNumberFormat="1" applyFont="1" applyFill="1" applyBorder="1" applyAlignment="1" applyProtection="1">
      <alignment vertical="center"/>
    </xf>
    <xf numFmtId="0" fontId="9" fillId="0" borderId="0" xfId="4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5" applyFont="1" applyFill="1"/>
    <xf numFmtId="0" fontId="17" fillId="0" borderId="0" xfId="5" applyFont="1" applyFill="1"/>
    <xf numFmtId="0" fontId="18" fillId="0" borderId="0" xfId="6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4" fillId="0" borderId="0" xfId="6" applyNumberFormat="1" applyFont="1" applyFill="1" applyBorder="1" applyAlignment="1" applyProtection="1">
      <alignment vertical="top"/>
      <protection locked="0"/>
    </xf>
    <xf numFmtId="0" fontId="16" fillId="0" borderId="0" xfId="0" applyFont="1"/>
    <xf numFmtId="0" fontId="25" fillId="0" borderId="0" xfId="0" applyFont="1"/>
    <xf numFmtId="0" fontId="26" fillId="0" borderId="0" xfId="0" applyFont="1"/>
    <xf numFmtId="0" fontId="16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8" fillId="0" borderId="0" xfId="6" applyFont="1" applyFill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17" fillId="0" borderId="0" xfId="6" applyNumberFormat="1" applyFont="1" applyFill="1" applyBorder="1" applyAlignment="1" applyProtection="1">
      <alignment vertical="center" wrapText="1"/>
    </xf>
    <xf numFmtId="164" fontId="11" fillId="0" borderId="0" xfId="11" applyNumberFormat="1" applyFont="1" applyFill="1" applyBorder="1" applyAlignment="1">
      <alignment horizontal="right" vertical="center" wrapText="1"/>
    </xf>
    <xf numFmtId="0" fontId="34" fillId="0" borderId="0" xfId="5" applyFont="1" applyFill="1" applyBorder="1" applyAlignment="1">
      <alignment vertical="top" wrapText="1"/>
    </xf>
    <xf numFmtId="0" fontId="33" fillId="0" borderId="0" xfId="10" quotePrefix="1" applyFont="1" applyFill="1" applyBorder="1" applyAlignment="1">
      <alignment horizontal="left" vertical="center"/>
    </xf>
    <xf numFmtId="0" fontId="35" fillId="0" borderId="0" xfId="5" applyFont="1" applyFill="1" applyBorder="1" applyAlignment="1">
      <alignment horizontal="center"/>
    </xf>
    <xf numFmtId="164" fontId="18" fillId="0" borderId="0" xfId="5" applyNumberFormat="1" applyFont="1" applyFill="1" applyBorder="1" applyAlignment="1">
      <alignment horizontal="right"/>
    </xf>
    <xf numFmtId="0" fontId="36" fillId="0" borderId="0" xfId="5" applyFont="1" applyFill="1" applyBorder="1" applyAlignment="1">
      <alignment vertical="top" wrapText="1"/>
    </xf>
    <xf numFmtId="0" fontId="37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38" fillId="0" borderId="0" xfId="5" applyFont="1" applyFill="1" applyBorder="1"/>
    <xf numFmtId="0" fontId="35" fillId="0" borderId="0" xfId="5" applyFont="1" applyFill="1" applyAlignment="1">
      <alignment horizontal="center"/>
    </xf>
    <xf numFmtId="0" fontId="39" fillId="0" borderId="0" xfId="4" applyFont="1" applyFill="1" applyBorder="1" applyAlignment="1">
      <alignment horizontal="right" vertical="center"/>
    </xf>
    <xf numFmtId="0" fontId="18" fillId="0" borderId="0" xfId="4" applyFont="1" applyFill="1" applyAlignment="1">
      <alignment horizontal="left" vertical="center" wrapText="1"/>
    </xf>
    <xf numFmtId="166" fontId="18" fillId="0" borderId="1" xfId="1" applyNumberFormat="1" applyFont="1" applyFill="1" applyBorder="1" applyAlignment="1" applyProtection="1">
      <alignment horizontal="right" vertical="center"/>
    </xf>
    <xf numFmtId="166" fontId="18" fillId="0" borderId="0" xfId="1" applyNumberFormat="1" applyFont="1" applyFill="1" applyBorder="1" applyAlignment="1" applyProtection="1">
      <alignment horizontal="right" vertical="center"/>
    </xf>
    <xf numFmtId="0" fontId="20" fillId="0" borderId="0" xfId="6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1" fontId="26" fillId="0" borderId="0" xfId="11" applyNumberFormat="1" applyFont="1" applyFill="1" applyBorder="1" applyAlignment="1">
      <alignment horizontal="right" vertical="center" wrapText="1"/>
    </xf>
    <xf numFmtId="15" fontId="43" fillId="0" borderId="0" xfId="4" applyNumberFormat="1" applyFont="1" applyFill="1" applyBorder="1" applyAlignment="1">
      <alignment horizontal="center" vertical="center" wrapText="1"/>
    </xf>
    <xf numFmtId="164" fontId="20" fillId="0" borderId="0" xfId="5" applyNumberFormat="1" applyFont="1" applyFill="1" applyBorder="1" applyAlignment="1">
      <alignment horizontal="right"/>
    </xf>
    <xf numFmtId="164" fontId="16" fillId="0" borderId="0" xfId="5" applyNumberFormat="1" applyFont="1" applyFill="1" applyBorder="1" applyAlignment="1">
      <alignment horizontal="right"/>
    </xf>
    <xf numFmtId="49" fontId="20" fillId="0" borderId="0" xfId="5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8" fontId="11" fillId="0" borderId="2" xfId="9" applyNumberFormat="1" applyFont="1" applyFill="1" applyBorder="1" applyAlignment="1">
      <alignment horizontal="right" vertical="center"/>
    </xf>
    <xf numFmtId="168" fontId="11" fillId="0" borderId="0" xfId="9" applyNumberFormat="1" applyFont="1" applyFill="1" applyBorder="1" applyAlignment="1">
      <alignment horizontal="right" vertical="center"/>
    </xf>
    <xf numFmtId="168" fontId="11" fillId="0" borderId="3" xfId="9" applyNumberFormat="1" applyFont="1" applyFill="1" applyBorder="1" applyAlignment="1">
      <alignment horizontal="right" vertical="center"/>
    </xf>
    <xf numFmtId="168" fontId="11" fillId="0" borderId="2" xfId="9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>
      <alignment vertical="center"/>
    </xf>
    <xf numFmtId="168" fontId="11" fillId="0" borderId="1" xfId="9" applyNumberFormat="1" applyFont="1" applyFill="1" applyBorder="1" applyAlignment="1">
      <alignment vertical="center"/>
    </xf>
    <xf numFmtId="168" fontId="11" fillId="0" borderId="3" xfId="9" applyNumberFormat="1" applyFont="1" applyFill="1" applyBorder="1" applyAlignment="1">
      <alignment vertical="center"/>
    </xf>
    <xf numFmtId="164" fontId="18" fillId="0" borderId="0" xfId="8" applyNumberFormat="1" applyFont="1" applyFill="1" applyBorder="1" applyAlignment="1">
      <alignment horizontal="right"/>
    </xf>
    <xf numFmtId="164" fontId="9" fillId="0" borderId="2" xfId="8" applyNumberFormat="1" applyFont="1" applyFill="1" applyBorder="1" applyAlignment="1">
      <alignment horizontal="right"/>
    </xf>
    <xf numFmtId="0" fontId="24" fillId="0" borderId="0" xfId="6" applyNumberFormat="1" applyFont="1" applyFill="1" applyBorder="1" applyAlignment="1" applyProtection="1">
      <alignment vertical="center"/>
    </xf>
    <xf numFmtId="0" fontId="0" fillId="0" borderId="0" xfId="0" applyFill="1"/>
    <xf numFmtId="164" fontId="9" fillId="0" borderId="1" xfId="8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wrapText="1"/>
    </xf>
    <xf numFmtId="0" fontId="45" fillId="0" borderId="0" xfId="12" applyFont="1" applyFill="1" applyBorder="1" applyAlignment="1">
      <alignment horizontal="left" vertical="center"/>
    </xf>
    <xf numFmtId="0" fontId="22" fillId="0" borderId="0" xfId="4" quotePrefix="1" applyFont="1" applyFill="1" applyBorder="1" applyAlignment="1">
      <alignment horizontal="right"/>
    </xf>
    <xf numFmtId="0" fontId="19" fillId="0" borderId="0" xfId="8" applyFont="1" applyFill="1" applyBorder="1"/>
    <xf numFmtId="0" fontId="20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164" fontId="9" fillId="0" borderId="4" xfId="8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31" fillId="0" borderId="0" xfId="0" applyFont="1" applyFill="1"/>
    <xf numFmtId="168" fontId="1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4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/>
    <xf numFmtId="1" fontId="20" fillId="0" borderId="0" xfId="0" applyNumberFormat="1" applyFont="1" applyFill="1" applyBorder="1" applyAlignment="1">
      <alignment horizontal="center"/>
    </xf>
    <xf numFmtId="0" fontId="20" fillId="0" borderId="0" xfId="6" applyNumberFormat="1" applyFont="1" applyFill="1" applyBorder="1" applyAlignment="1" applyProtection="1"/>
    <xf numFmtId="0" fontId="16" fillId="0" borderId="0" xfId="6" applyNumberFormat="1" applyFont="1" applyFill="1" applyBorder="1" applyAlignment="1" applyProtection="1">
      <alignment horizontal="right" vertical="top" wrapText="1"/>
    </xf>
    <xf numFmtId="0" fontId="16" fillId="0" borderId="0" xfId="6" applyNumberFormat="1" applyFont="1" applyFill="1" applyBorder="1" applyAlignment="1" applyProtection="1">
      <alignment horizontal="center" vertical="top" wrapText="1"/>
    </xf>
    <xf numFmtId="0" fontId="20" fillId="0" borderId="0" xfId="6" applyNumberFormat="1" applyFont="1" applyFill="1" applyBorder="1" applyAlignment="1" applyProtection="1">
      <alignment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6" applyNumberFormat="1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>
      <alignment horizontal="center" vertical="top"/>
    </xf>
    <xf numFmtId="0" fontId="52" fillId="0" borderId="0" xfId="7" applyNumberFormat="1" applyFont="1" applyFill="1" applyBorder="1" applyAlignment="1" applyProtection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164" fontId="56" fillId="0" borderId="0" xfId="6" applyNumberFormat="1" applyFont="1" applyFill="1" applyBorder="1" applyAlignment="1">
      <alignment horizontal="right" vertical="center" wrapText="1"/>
    </xf>
    <xf numFmtId="0" fontId="57" fillId="0" borderId="0" xfId="4" applyFont="1" applyFill="1" applyBorder="1" applyAlignment="1">
      <alignment horizontal="left"/>
    </xf>
    <xf numFmtId="166" fontId="18" fillId="0" borderId="0" xfId="0" applyNumberFormat="1" applyFont="1" applyFill="1" applyBorder="1"/>
    <xf numFmtId="164" fontId="18" fillId="0" borderId="0" xfId="0" applyNumberFormat="1" applyFont="1" applyFill="1" applyBorder="1"/>
    <xf numFmtId="9" fontId="18" fillId="0" borderId="0" xfId="13" applyFont="1" applyFill="1" applyBorder="1"/>
    <xf numFmtId="166" fontId="8" fillId="0" borderId="0" xfId="6" applyNumberFormat="1" applyFont="1" applyFill="1" applyBorder="1" applyAlignment="1" applyProtection="1">
      <alignment vertical="center"/>
    </xf>
    <xf numFmtId="166" fontId="44" fillId="0" borderId="0" xfId="1" applyNumberFormat="1" applyFont="1" applyFill="1" applyBorder="1" applyAlignment="1">
      <alignment horizontal="right"/>
    </xf>
    <xf numFmtId="3" fontId="35" fillId="0" borderId="0" xfId="5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/>
    <xf numFmtId="166" fontId="24" fillId="0" borderId="0" xfId="0" applyNumberFormat="1" applyFont="1" applyFill="1" applyBorder="1" applyAlignment="1"/>
    <xf numFmtId="168" fontId="59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6" applyNumberFormat="1" applyFont="1" applyFill="1" applyBorder="1" applyAlignment="1" applyProtection="1">
      <alignment vertical="center"/>
    </xf>
    <xf numFmtId="166" fontId="9" fillId="0" borderId="1" xfId="1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left" vertical="center"/>
    </xf>
    <xf numFmtId="166" fontId="60" fillId="0" borderId="0" xfId="6" applyNumberFormat="1" applyFont="1" applyFill="1" applyBorder="1" applyAlignment="1" applyProtection="1">
      <alignment vertical="center"/>
    </xf>
    <xf numFmtId="164" fontId="61" fillId="0" borderId="0" xfId="0" applyNumberFormat="1" applyFont="1" applyFill="1" applyBorder="1" applyAlignment="1">
      <alignment horizontal="center"/>
    </xf>
    <xf numFmtId="164" fontId="60" fillId="0" borderId="0" xfId="1" applyNumberFormat="1" applyFont="1" applyFill="1" applyBorder="1" applyAlignment="1"/>
    <xf numFmtId="164" fontId="53" fillId="0" borderId="0" xfId="0" applyNumberFormat="1" applyFont="1" applyFill="1" applyBorder="1" applyAlignment="1">
      <alignment horizontal="center"/>
    </xf>
    <xf numFmtId="166" fontId="60" fillId="0" borderId="0" xfId="1" applyNumberFormat="1" applyFont="1" applyFill="1" applyBorder="1" applyAlignment="1"/>
    <xf numFmtId="164" fontId="9" fillId="0" borderId="2" xfId="1" applyNumberFormat="1" applyFont="1" applyFill="1" applyBorder="1" applyAlignment="1"/>
    <xf numFmtId="164" fontId="9" fillId="0" borderId="2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Border="1"/>
    <xf numFmtId="166" fontId="9" fillId="0" borderId="2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166" fontId="46" fillId="0" borderId="2" xfId="0" applyNumberFormat="1" applyFont="1" applyFill="1" applyBorder="1" applyAlignment="1">
      <alignment horizontal="center"/>
    </xf>
    <xf numFmtId="164" fontId="35" fillId="0" borderId="0" xfId="5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168" fontId="20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 applyAlignment="1">
      <alignment horizontal="center"/>
    </xf>
    <xf numFmtId="9" fontId="53" fillId="0" borderId="0" xfId="13" applyFont="1" applyFill="1" applyBorder="1" applyAlignment="1"/>
    <xf numFmtId="169" fontId="18" fillId="0" borderId="0" xfId="0" applyNumberFormat="1" applyFont="1" applyFill="1" applyBorder="1"/>
    <xf numFmtId="166" fontId="17" fillId="0" borderId="0" xfId="6" applyNumberFormat="1" applyFont="1" applyFill="1" applyBorder="1" applyAlignment="1" applyProtection="1">
      <alignment vertical="center"/>
    </xf>
    <xf numFmtId="166" fontId="17" fillId="0" borderId="2" xfId="6" applyNumberFormat="1" applyFont="1" applyFill="1" applyBorder="1" applyAlignment="1" applyProtection="1">
      <alignment vertical="center"/>
    </xf>
    <xf numFmtId="165" fontId="58" fillId="0" borderId="0" xfId="1" applyFont="1" applyFill="1" applyBorder="1" applyAlignment="1">
      <alignment horizontal="center"/>
    </xf>
    <xf numFmtId="165" fontId="12" fillId="0" borderId="0" xfId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62" fillId="0" borderId="0" xfId="0" applyFont="1" applyFill="1" applyBorder="1" applyAlignment="1">
      <alignment horizontal="center"/>
    </xf>
    <xf numFmtId="0" fontId="19" fillId="0" borderId="0" xfId="6" applyNumberFormat="1" applyFont="1" applyFill="1" applyBorder="1" applyAlignment="1" applyProtection="1">
      <alignment vertical="top"/>
    </xf>
    <xf numFmtId="0" fontId="18" fillId="0" borderId="0" xfId="6" applyNumberFormat="1" applyFont="1" applyFill="1" applyBorder="1" applyAlignment="1" applyProtection="1">
      <alignment vertical="top"/>
    </xf>
    <xf numFmtId="0" fontId="21" fillId="0" borderId="0" xfId="0" applyFont="1" applyFill="1"/>
    <xf numFmtId="0" fontId="65" fillId="0" borderId="0" xfId="4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0" fontId="0" fillId="0" borderId="0" xfId="0"/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23" fillId="0" borderId="0" xfId="0" applyFont="1"/>
    <xf numFmtId="0" fontId="25" fillId="0" borderId="1" xfId="4" applyFont="1" applyBorder="1" applyAlignment="1">
      <alignment vertical="center"/>
    </xf>
    <xf numFmtId="0" fontId="16" fillId="0" borderId="1" xfId="0" applyFont="1" applyBorder="1"/>
    <xf numFmtId="0" fontId="25" fillId="0" borderId="0" xfId="0" applyFont="1"/>
    <xf numFmtId="0" fontId="26" fillId="0" borderId="0" xfId="0" applyFont="1"/>
    <xf numFmtId="0" fontId="26" fillId="0" borderId="0" xfId="4" applyFont="1" applyAlignment="1">
      <alignment vertical="center"/>
    </xf>
    <xf numFmtId="0" fontId="16" fillId="0" borderId="0" xfId="0" applyFont="1" applyFill="1"/>
    <xf numFmtId="0" fontId="26" fillId="0" borderId="1" xfId="0" applyFont="1" applyBorder="1"/>
    <xf numFmtId="0" fontId="41" fillId="0" borderId="0" xfId="0" applyFont="1"/>
    <xf numFmtId="0" fontId="42" fillId="0" borderId="0" xfId="0" applyFont="1"/>
    <xf numFmtId="0" fontId="38" fillId="0" borderId="0" xfId="0" applyFont="1"/>
    <xf numFmtId="0" fontId="20" fillId="0" borderId="0" xfId="0" applyFont="1"/>
    <xf numFmtId="0" fontId="20" fillId="0" borderId="0" xfId="0" applyFont="1" applyFill="1"/>
    <xf numFmtId="0" fontId="26" fillId="0" borderId="0" xfId="0" applyFont="1" applyFill="1"/>
    <xf numFmtId="0" fontId="16" fillId="0" borderId="0" xfId="0" applyFont="1" applyFill="1" applyAlignment="1">
      <alignment horizontal="right"/>
    </xf>
    <xf numFmtId="0" fontId="23" fillId="0" borderId="0" xfId="0" applyFont="1" applyFill="1"/>
    <xf numFmtId="0" fontId="21" fillId="0" borderId="0" xfId="0" applyFont="1" applyFill="1" applyBorder="1" applyAlignment="1">
      <alignment horizontal="right" vertical="center" wrapText="1"/>
    </xf>
    <xf numFmtId="0" fontId="4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5" fillId="0" borderId="0" xfId="0" applyFont="1" applyFill="1"/>
    <xf numFmtId="0" fontId="1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1" fillId="0" borderId="0" xfId="0" applyFont="1" applyFill="1"/>
    <xf numFmtId="0" fontId="38" fillId="0" borderId="0" xfId="0" applyFont="1" applyFill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9" fillId="0" borderId="0" xfId="4" applyFont="1" applyFill="1" applyBorder="1" applyAlignment="1">
      <alignment horizontal="left" wrapText="1"/>
    </xf>
    <xf numFmtId="0" fontId="19" fillId="0" borderId="0" xfId="4" applyFont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4" applyFont="1" applyFill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wrapText="1"/>
    </xf>
    <xf numFmtId="0" fontId="19" fillId="0" borderId="0" xfId="6" applyNumberFormat="1" applyFont="1" applyFill="1" applyBorder="1" applyAlignment="1" applyProtection="1">
      <alignment horizontal="right" vertical="top"/>
    </xf>
    <xf numFmtId="0" fontId="34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9" fillId="0" borderId="0" xfId="6" applyNumberFormat="1" applyFont="1" applyFill="1" applyBorder="1" applyAlignment="1" applyProtection="1">
      <alignment vertical="top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4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4" fillId="0" borderId="0" xfId="5" applyFont="1" applyFill="1" applyBorder="1" applyAlignment="1" applyProtection="1">
      <alignment vertical="top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/>
      <protection locked="0"/>
    </xf>
    <xf numFmtId="0" fontId="20" fillId="0" borderId="0" xfId="5" applyFont="1" applyFill="1" applyBorder="1" applyAlignment="1" applyProtection="1">
      <alignment vertical="top" wrapText="1"/>
      <protection locked="0"/>
    </xf>
    <xf numFmtId="0" fontId="34" fillId="0" borderId="0" xfId="5" applyFont="1" applyFill="1" applyBorder="1" applyAlignment="1" applyProtection="1">
      <alignment vertical="top"/>
      <protection locked="0"/>
    </xf>
    <xf numFmtId="49" fontId="34" fillId="0" borderId="0" xfId="5" applyNumberFormat="1" applyFont="1" applyFill="1" applyBorder="1" applyAlignment="1" applyProtection="1">
      <alignment vertical="top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20" fillId="0" borderId="0" xfId="5" applyFont="1" applyFill="1" applyBorder="1" applyProtection="1">
      <protection locked="0"/>
    </xf>
    <xf numFmtId="0" fontId="20" fillId="0" borderId="0" xfId="5" applyFont="1" applyFill="1" applyBorder="1" applyAlignment="1" applyProtection="1">
      <alignment vertical="top" wrapText="1"/>
      <protection locked="0"/>
    </xf>
    <xf numFmtId="0" fontId="20" fillId="0" borderId="0" xfId="5" applyFont="1" applyFill="1" applyBorder="1" applyProtection="1">
      <protection locked="0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16" fillId="0" borderId="0" xfId="5" applyFont="1" applyFill="1" applyBorder="1" applyProtection="1">
      <protection locked="0"/>
    </xf>
    <xf numFmtId="0" fontId="16" fillId="0" borderId="0" xfId="5" applyFont="1" applyFill="1" applyBorder="1" applyAlignment="1" applyProtection="1">
      <alignment horizontal="left" wrapText="1"/>
      <protection locked="0"/>
    </xf>
    <xf numFmtId="0" fontId="20" fillId="0" borderId="0" xfId="5" applyFont="1" applyFill="1" applyBorder="1" applyProtection="1">
      <protection locked="0"/>
    </xf>
    <xf numFmtId="0" fontId="16" fillId="0" borderId="0" xfId="5" applyFont="1" applyFill="1" applyBorder="1" applyProtection="1">
      <protection locked="0"/>
    </xf>
    <xf numFmtId="0" fontId="21" fillId="0" borderId="0" xfId="3" applyFont="1" applyFill="1" applyBorder="1" applyAlignment="1" applyProtection="1">
      <alignment horizontal="left" vertical="center" wrapText="1"/>
      <protection locked="0"/>
    </xf>
    <xf numFmtId="0" fontId="21" fillId="0" borderId="0" xfId="3" applyFont="1" applyFill="1" applyBorder="1" applyAlignment="1" applyProtection="1">
      <alignment horizontal="right" vertical="center" wrapText="1"/>
      <protection locked="0"/>
    </xf>
    <xf numFmtId="0" fontId="18" fillId="0" borderId="0" xfId="3" applyFont="1" applyFill="1" applyBorder="1" applyProtection="1">
      <protection locked="0"/>
    </xf>
    <xf numFmtId="0" fontId="19" fillId="0" borderId="0" xfId="4" applyFont="1" applyFill="1" applyBorder="1" applyAlignment="1" applyProtection="1">
      <alignment horizontal="left"/>
      <protection locked="0"/>
    </xf>
    <xf numFmtId="0" fontId="19" fillId="0" borderId="0" xfId="4" applyFont="1" applyBorder="1" applyAlignment="1" applyProtection="1">
      <alignment horizontal="right"/>
      <protection locked="0"/>
    </xf>
    <xf numFmtId="0" fontId="17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left" vertical="center" wrapText="1"/>
    </xf>
    <xf numFmtId="0" fontId="17" fillId="0" borderId="0" xfId="6" applyNumberFormat="1" applyFont="1" applyFill="1" applyBorder="1" applyAlignment="1" applyProtection="1">
      <alignment vertical="center" wrapText="1"/>
    </xf>
    <xf numFmtId="0" fontId="48" fillId="0" borderId="0" xfId="18" applyNumberFormat="1" applyFont="1" applyFill="1" applyBorder="1" applyAlignment="1" applyProtection="1">
      <alignment vertical="center" wrapText="1"/>
    </xf>
    <xf numFmtId="0" fontId="18" fillId="0" borderId="0" xfId="6" applyNumberFormat="1" applyFont="1" applyFill="1" applyBorder="1" applyAlignment="1" applyProtection="1">
      <alignment vertical="center" wrapText="1"/>
    </xf>
    <xf numFmtId="0" fontId="24" fillId="0" borderId="0" xfId="3" applyNumberFormat="1" applyFont="1" applyFill="1" applyBorder="1" applyAlignment="1" applyProtection="1">
      <alignment vertical="top" wrapText="1"/>
    </xf>
    <xf numFmtId="0" fontId="24" fillId="0" borderId="0" xfId="3" applyNumberFormat="1" applyFont="1" applyFill="1" applyBorder="1" applyAlignment="1" applyProtection="1">
      <alignment vertical="top" wrapText="1"/>
    </xf>
    <xf numFmtId="0" fontId="17" fillId="0" borderId="0" xfId="3" applyNumberFormat="1" applyFont="1" applyFill="1" applyBorder="1" applyAlignment="1" applyProtection="1">
      <alignment vertical="top" wrapText="1"/>
    </xf>
    <xf numFmtId="0" fontId="18" fillId="0" borderId="0" xfId="3" applyNumberFormat="1" applyFont="1" applyFill="1" applyBorder="1" applyAlignment="1" applyProtection="1">
      <alignment vertical="top" wrapText="1"/>
    </xf>
    <xf numFmtId="0" fontId="17" fillId="0" borderId="0" xfId="6" applyNumberFormat="1" applyFont="1" applyFill="1" applyBorder="1" applyAlignment="1" applyProtection="1">
      <alignment vertical="center" wrapText="1"/>
    </xf>
    <xf numFmtId="0" fontId="48" fillId="0" borderId="0" xfId="18" applyNumberFormat="1" applyFont="1" applyFill="1" applyBorder="1" applyAlignment="1" applyProtection="1">
      <alignment vertical="center" wrapText="1"/>
    </xf>
    <xf numFmtId="0" fontId="24" fillId="0" borderId="0" xfId="3" applyNumberFormat="1" applyFont="1" applyFill="1" applyBorder="1" applyAlignment="1" applyProtection="1">
      <alignment vertical="top" wrapText="1"/>
    </xf>
    <xf numFmtId="0" fontId="17" fillId="0" borderId="0" xfId="3" applyNumberFormat="1" applyFont="1" applyFill="1" applyBorder="1" applyAlignment="1" applyProtection="1">
      <alignment vertical="top" wrapText="1"/>
    </xf>
    <xf numFmtId="0" fontId="17" fillId="0" borderId="0" xfId="6" applyNumberFormat="1" applyFont="1" applyFill="1" applyBorder="1" applyAlignment="1" applyProtection="1">
      <alignment vertical="center" wrapText="1"/>
    </xf>
    <xf numFmtId="0" fontId="18" fillId="0" borderId="0" xfId="3" applyNumberFormat="1" applyFont="1" applyFill="1" applyBorder="1" applyAlignment="1" applyProtection="1">
      <alignment vertical="top" wrapText="1"/>
    </xf>
    <xf numFmtId="0" fontId="19" fillId="0" borderId="0" xfId="6" applyNumberFormat="1" applyFont="1" applyFill="1" applyBorder="1" applyAlignment="1" applyProtection="1">
      <alignment vertical="top"/>
    </xf>
    <xf numFmtId="0" fontId="21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righ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21" fillId="0" borderId="0" xfId="3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top"/>
    </xf>
    <xf numFmtId="0" fontId="19" fillId="0" borderId="0" xfId="4" applyFont="1" applyBorder="1" applyAlignment="1">
      <alignment horizontal="right" wrapText="1"/>
    </xf>
    <xf numFmtId="0" fontId="36" fillId="0" borderId="0" xfId="5" applyFont="1" applyFill="1" applyBorder="1" applyAlignment="1" applyProtection="1">
      <alignment vertical="top" wrapText="1"/>
      <protection locked="0"/>
    </xf>
    <xf numFmtId="0" fontId="40" fillId="0" borderId="0" xfId="0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/>
    </xf>
    <xf numFmtId="15" fontId="43" fillId="0" borderId="0" xfId="4" applyNumberFormat="1" applyFont="1" applyFill="1" applyBorder="1" applyAlignment="1">
      <alignment horizontal="right" vertical="center" wrapText="1"/>
    </xf>
    <xf numFmtId="0" fontId="17" fillId="0" borderId="0" xfId="4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7" fillId="0" borderId="0" xfId="3" applyFont="1" applyAlignment="1">
      <alignment horizontal="right" vertical="top" wrapText="1"/>
    </xf>
    <xf numFmtId="0" fontId="17" fillId="0" borderId="0" xfId="6" applyNumberFormat="1" applyFont="1" applyFill="1" applyBorder="1" applyAlignment="1" applyProtection="1">
      <alignment horizontal="right" vertical="top" wrapText="1"/>
    </xf>
    <xf numFmtId="0" fontId="18" fillId="0" borderId="0" xfId="3" applyFont="1" applyFill="1" applyBorder="1" applyAlignment="1">
      <alignment horizontal="right" vertical="top"/>
    </xf>
    <xf numFmtId="0" fontId="21" fillId="0" borderId="0" xfId="7" applyNumberFormat="1" applyFont="1" applyFill="1" applyBorder="1" applyAlignment="1" applyProtection="1">
      <alignment horizontal="left" vertical="center" wrapText="1"/>
    </xf>
    <xf numFmtId="0" fontId="63" fillId="0" borderId="0" xfId="6" applyNumberFormat="1" applyFont="1" applyFill="1" applyBorder="1" applyAlignment="1" applyProtection="1">
      <alignment horizontal="right" vertical="top" wrapText="1"/>
    </xf>
  </cellXfs>
  <cellStyles count="20">
    <cellStyle name="Comma" xfId="1" builtinId="3"/>
    <cellStyle name="Comma 2" xfId="15"/>
    <cellStyle name="Comma 3" xfId="14"/>
    <cellStyle name="Comma 3 2" xfId="2"/>
    <cellStyle name="Normal" xfId="0" builtinId="0"/>
    <cellStyle name="Normal 2 2" xfId="3"/>
    <cellStyle name="Normal_BAL" xfId="4"/>
    <cellStyle name="Normal_Financial statements 2000 Alcomet" xfId="5"/>
    <cellStyle name="Normal_Financial statements_bg model 2002" xfId="6"/>
    <cellStyle name="Normal_Financial statements_bg model 2002 2" xfId="7"/>
    <cellStyle name="Normal_Financial statements_bg model 2002 2 2" xfId="18"/>
    <cellStyle name="Normal_FS_SOPHARMA_2005 (2)" xfId="8"/>
    <cellStyle name="Normal_P&amp;L" xfId="9"/>
    <cellStyle name="Normal_P&amp;L_Financial statements_bg model 2002" xfId="10"/>
    <cellStyle name="Normal_Sheet2" xfId="11"/>
    <cellStyle name="Normal_SOPHARMA_FS_01_12_2007_predvaritelen" xfId="12"/>
    <cellStyle name="Percent" xfId="13" builtinId="5"/>
    <cellStyle name="Percent 2" xfId="17"/>
    <cellStyle name="Percent 3" xfId="16"/>
    <cellStyle name="Percent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asheva/AppData/Local/Microsoft/Windows/INetCache/Content.Outlook/PJKMHEFA/PETKOVA%20%20RABOTEN-31.03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a"/>
      <sheetName val="13 b"/>
      <sheetName val="14"/>
      <sheetName val="15"/>
      <sheetName val="15 а "/>
      <sheetName val="15 b"/>
      <sheetName val="15 c"/>
      <sheetName val="ЗАЛОЗИ ПО КРЕДИТИ"/>
      <sheetName val="16"/>
      <sheetName val="17"/>
      <sheetName val="ЗАЛОЗИ "/>
      <sheetName val="17 а"/>
      <sheetName val="17 b"/>
      <sheetName val="17 c"/>
      <sheetName val="18"/>
      <sheetName val="18 а"/>
      <sheetName val="асоциирано"/>
      <sheetName val="движ-е на асоц."/>
      <sheetName val="19"/>
      <sheetName val="19 a"/>
      <sheetName val="19 b"/>
      <sheetName val="20 c"/>
      <sheetName val="19 c "/>
      <sheetName val="20 d"/>
      <sheetName val="20 d "/>
      <sheetName val=" 19 d"/>
      <sheetName val="20"/>
      <sheetName val="20 а "/>
      <sheetName val="21"/>
      <sheetName val="22"/>
      <sheetName val="ГРУПИРАНЕ НА М-ЛИ  И ГП "/>
      <sheetName val="Лицензионни продукти   "/>
      <sheetName val="23"/>
      <sheetName val="23 а "/>
      <sheetName val="24"/>
      <sheetName val="25 a"/>
      <sheetName val="25 b "/>
      <sheetName val="26"/>
      <sheetName val="27"/>
      <sheetName val="27 a"/>
      <sheetName val="27 b"/>
      <sheetName val="27 c"/>
      <sheetName val="27 d"/>
      <sheetName val="28"/>
      <sheetName val="29"/>
      <sheetName val="Прав.дарения"/>
      <sheetName val="30"/>
      <sheetName val="30 a"/>
      <sheetName val="30 b"/>
      <sheetName val="31"/>
      <sheetName val="33"/>
      <sheetName val="34-38"/>
      <sheetName val="39"/>
      <sheetName val="39 а"/>
      <sheetName val="МСФО 7 - ОБОБЩЕНА"/>
      <sheetName val="40-категории фин.активи и п"/>
      <sheetName val="40 -валутен риск"/>
      <sheetName val="валутна чувст."/>
      <sheetName val="ценови и кредитен риск"/>
      <sheetName val="40 - матуритет"/>
      <sheetName val="40 - лихвен анализ  "/>
      <sheetName val="лихвена чувст."/>
      <sheetName val="40 - капиталов риск"/>
      <sheetName val="42 -свързани лица "/>
      <sheetName val="42-сделки свързани лица"/>
      <sheetName val="41- сегме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C10">
            <v>9.2832749435480491E-2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I66"/>
  <sheetViews>
    <sheetView topLeftCell="A31" zoomScale="110" workbookViewId="0">
      <selection activeCell="F57" sqref="F57"/>
    </sheetView>
  </sheetViews>
  <sheetFormatPr defaultColWidth="0" defaultRowHeight="12.75" customHeight="1" zeroHeight="1"/>
  <cols>
    <col min="1" max="2" width="9.28515625" style="27" customWidth="1"/>
    <col min="3" max="3" width="15.7109375" style="27" customWidth="1"/>
    <col min="4" max="9" width="9.28515625" style="27" customWidth="1"/>
    <col min="10" max="16384" width="9.28515625" style="27" hidden="1"/>
  </cols>
  <sheetData>
    <row r="1" spans="1:9" ht="18.75">
      <c r="A1" s="185" t="s">
        <v>7</v>
      </c>
      <c r="B1" s="186"/>
      <c r="C1" s="186"/>
      <c r="D1" s="191" t="s">
        <v>8</v>
      </c>
      <c r="E1" s="186"/>
      <c r="F1" s="186"/>
      <c r="G1" s="186"/>
      <c r="H1" s="186"/>
    </row>
    <row r="2" spans="1:9">
      <c r="A2" s="181"/>
      <c r="B2" s="181"/>
      <c r="C2" s="181"/>
      <c r="D2" s="181"/>
      <c r="E2" s="181"/>
      <c r="F2" s="181"/>
      <c r="G2" s="181"/>
      <c r="H2" s="181"/>
    </row>
    <row r="3" spans="1:9">
      <c r="A3" s="181"/>
      <c r="B3" s="181"/>
      <c r="C3" s="181"/>
      <c r="D3" s="181"/>
      <c r="E3" s="181"/>
      <c r="F3" s="181"/>
      <c r="G3" s="181"/>
      <c r="H3" s="181"/>
    </row>
    <row r="4" spans="1:9">
      <c r="A4" s="181"/>
      <c r="B4" s="181"/>
      <c r="C4" s="181"/>
      <c r="D4" s="181"/>
      <c r="E4" s="181"/>
      <c r="F4" s="181"/>
      <c r="G4" s="181"/>
      <c r="H4" s="181"/>
    </row>
    <row r="5" spans="1:9" ht="18.75">
      <c r="A5" s="187" t="s">
        <v>9</v>
      </c>
      <c r="B5" s="181"/>
      <c r="C5" s="181"/>
      <c r="D5" s="199" t="s">
        <v>10</v>
      </c>
      <c r="E5" s="208"/>
      <c r="F5" s="188"/>
      <c r="G5" s="188"/>
      <c r="H5" s="188"/>
      <c r="I5" s="29"/>
    </row>
    <row r="6" spans="1:9" ht="17.25" customHeight="1">
      <c r="A6" s="187"/>
      <c r="B6" s="181"/>
      <c r="C6" s="181"/>
      <c r="D6" s="199" t="s">
        <v>11</v>
      </c>
      <c r="E6" s="208"/>
      <c r="F6" s="188"/>
      <c r="G6" s="188"/>
      <c r="H6" s="188"/>
      <c r="I6" s="29"/>
    </row>
    <row r="7" spans="1:9" ht="18.75">
      <c r="A7" s="187"/>
      <c r="B7" s="181"/>
      <c r="C7" s="181"/>
      <c r="D7" s="199" t="s">
        <v>12</v>
      </c>
      <c r="E7" s="208"/>
      <c r="F7" s="188"/>
      <c r="G7" s="188"/>
      <c r="H7" s="188"/>
      <c r="I7" s="29"/>
    </row>
    <row r="8" spans="1:9" ht="18.75">
      <c r="A8" s="187"/>
      <c r="B8" s="181"/>
      <c r="C8" s="181"/>
      <c r="D8" s="199" t="s">
        <v>13</v>
      </c>
      <c r="E8" s="208"/>
      <c r="F8" s="188"/>
      <c r="G8" s="188"/>
      <c r="H8" s="188"/>
      <c r="I8" s="29"/>
    </row>
    <row r="9" spans="1:9" ht="16.5">
      <c r="A9" s="189"/>
      <c r="B9" s="181"/>
      <c r="C9" s="181"/>
      <c r="D9" s="199" t="s">
        <v>14</v>
      </c>
      <c r="E9" s="208"/>
      <c r="F9" s="189"/>
      <c r="G9" s="188"/>
      <c r="H9" s="188"/>
      <c r="I9" s="29"/>
    </row>
    <row r="10" spans="1:9" ht="18.75">
      <c r="A10" s="187"/>
      <c r="B10" s="181"/>
      <c r="C10" s="181"/>
      <c r="D10" s="197"/>
      <c r="E10" s="197"/>
      <c r="F10" s="188"/>
      <c r="G10" s="188"/>
      <c r="H10" s="188"/>
      <c r="I10" s="29"/>
    </row>
    <row r="11" spans="1:9" ht="18.75">
      <c r="A11" s="187"/>
      <c r="B11" s="181"/>
      <c r="C11" s="181"/>
      <c r="D11" s="184"/>
      <c r="E11" s="184"/>
      <c r="F11" s="184"/>
      <c r="G11" s="188"/>
      <c r="H11" s="188"/>
      <c r="I11" s="29"/>
    </row>
    <row r="12" spans="1:9" ht="18.75">
      <c r="A12" s="187" t="s">
        <v>15</v>
      </c>
      <c r="B12" s="181"/>
      <c r="C12" s="181"/>
      <c r="D12" s="184" t="s">
        <v>10</v>
      </c>
      <c r="E12" s="192"/>
      <c r="F12" s="192"/>
      <c r="G12" s="193"/>
      <c r="H12" s="181"/>
    </row>
    <row r="13" spans="1:9" ht="16.5">
      <c r="A13" s="181"/>
      <c r="B13" s="181"/>
      <c r="C13" s="181"/>
      <c r="D13" s="184"/>
      <c r="E13" s="192"/>
      <c r="F13" s="192"/>
      <c r="G13" s="194"/>
      <c r="H13" s="188"/>
      <c r="I13" s="29"/>
    </row>
    <row r="14" spans="1:9" ht="16.5">
      <c r="A14" s="181"/>
      <c r="B14" s="181"/>
      <c r="C14" s="181"/>
      <c r="D14" s="184"/>
      <c r="E14" s="192"/>
      <c r="F14" s="192"/>
      <c r="G14" s="194"/>
      <c r="H14" s="188"/>
      <c r="I14" s="29"/>
    </row>
    <row r="15" spans="1:9" ht="18.75">
      <c r="A15" s="187" t="s">
        <v>16</v>
      </c>
      <c r="B15" s="181"/>
      <c r="C15" s="181"/>
      <c r="D15" s="184" t="s">
        <v>17</v>
      </c>
      <c r="E15" s="192"/>
      <c r="F15" s="192"/>
      <c r="G15" s="194"/>
      <c r="H15" s="188"/>
      <c r="I15" s="29"/>
    </row>
    <row r="16" spans="1:9" ht="18.75">
      <c r="A16" s="187"/>
      <c r="B16" s="181"/>
      <c r="C16" s="181"/>
      <c r="D16" s="184"/>
      <c r="E16" s="192"/>
      <c r="F16" s="192"/>
      <c r="G16" s="194"/>
      <c r="H16" s="188"/>
      <c r="I16" s="29"/>
    </row>
    <row r="17" spans="1:9" ht="18.75">
      <c r="A17" s="204"/>
      <c r="B17" s="181"/>
      <c r="C17" s="181"/>
      <c r="D17" s="184"/>
      <c r="E17" s="192"/>
      <c r="F17" s="192"/>
      <c r="G17" s="194"/>
      <c r="H17" s="188"/>
      <c r="I17" s="29"/>
    </row>
    <row r="18" spans="1:9" ht="18.75">
      <c r="A18" s="187" t="s">
        <v>18</v>
      </c>
      <c r="B18" s="187"/>
      <c r="C18" s="187"/>
      <c r="D18" s="184" t="s">
        <v>19</v>
      </c>
      <c r="E18" s="192"/>
      <c r="F18" s="192"/>
      <c r="G18" s="194"/>
      <c r="H18" s="188"/>
      <c r="I18" s="29"/>
    </row>
    <row r="19" spans="1:9" ht="18.75">
      <c r="A19" s="187"/>
      <c r="B19" s="181"/>
      <c r="C19" s="181"/>
      <c r="D19" s="184"/>
      <c r="E19" s="192"/>
      <c r="F19" s="192"/>
      <c r="G19" s="193"/>
      <c r="H19" s="187"/>
      <c r="I19" s="29"/>
    </row>
    <row r="20" spans="1:9" ht="18.75">
      <c r="A20" s="187"/>
      <c r="B20" s="181"/>
      <c r="C20" s="181"/>
      <c r="D20" s="184"/>
      <c r="E20" s="192"/>
      <c r="F20" s="192"/>
      <c r="G20" s="193"/>
      <c r="H20" s="181"/>
      <c r="I20" s="28"/>
    </row>
    <row r="21" spans="1:9" ht="18.75">
      <c r="A21" s="187" t="s">
        <v>20</v>
      </c>
      <c r="B21" s="181"/>
      <c r="C21" s="181"/>
      <c r="D21" s="184" t="s">
        <v>21</v>
      </c>
      <c r="E21" s="192"/>
      <c r="F21" s="192"/>
      <c r="G21" s="193"/>
      <c r="H21" s="181"/>
    </row>
    <row r="22" spans="1:9" ht="18.75">
      <c r="A22" s="187"/>
      <c r="B22" s="181"/>
      <c r="C22" s="181"/>
      <c r="D22" s="184"/>
      <c r="E22" s="192"/>
      <c r="F22" s="192"/>
      <c r="G22" s="193"/>
      <c r="H22" s="181"/>
    </row>
    <row r="23" spans="1:9" ht="18.75">
      <c r="A23" s="187"/>
      <c r="B23" s="181"/>
      <c r="C23" s="181"/>
      <c r="D23" s="184"/>
      <c r="E23" s="192"/>
      <c r="F23" s="192"/>
      <c r="G23" s="193"/>
      <c r="H23" s="181"/>
    </row>
    <row r="24" spans="1:9" ht="18.75">
      <c r="A24" s="187" t="s">
        <v>22</v>
      </c>
      <c r="B24" s="181"/>
      <c r="C24" s="181"/>
      <c r="D24" s="184" t="s">
        <v>23</v>
      </c>
      <c r="E24" s="192"/>
      <c r="F24" s="192"/>
      <c r="G24" s="193"/>
      <c r="H24" s="181"/>
    </row>
    <row r="25" spans="1:9" ht="18.75">
      <c r="A25" s="187"/>
      <c r="B25" s="181"/>
      <c r="C25" s="181"/>
      <c r="D25" s="184" t="s">
        <v>24</v>
      </c>
      <c r="E25" s="192"/>
      <c r="F25" s="192"/>
      <c r="G25" s="193"/>
      <c r="H25" s="181"/>
    </row>
    <row r="26" spans="1:9" ht="18.75">
      <c r="A26" s="187"/>
      <c r="B26" s="181"/>
      <c r="C26" s="181"/>
      <c r="D26" s="188"/>
      <c r="E26" s="194"/>
      <c r="F26" s="194"/>
      <c r="G26" s="193"/>
      <c r="H26" s="181"/>
    </row>
    <row r="27" spans="1:9" ht="18.75">
      <c r="A27" s="187"/>
      <c r="B27" s="181"/>
      <c r="C27" s="181"/>
      <c r="D27" s="184"/>
      <c r="E27" s="193"/>
      <c r="F27" s="193"/>
      <c r="G27" s="193"/>
      <c r="H27" s="181"/>
    </row>
    <row r="28" spans="1:9" ht="18.75">
      <c r="A28" s="187" t="s">
        <v>25</v>
      </c>
      <c r="B28" s="181"/>
      <c r="C28" s="198"/>
      <c r="D28" s="184" t="s">
        <v>26</v>
      </c>
      <c r="E28" s="192"/>
      <c r="F28" s="193"/>
      <c r="G28" s="201"/>
      <c r="H28" s="181"/>
    </row>
    <row r="29" spans="1:9" ht="18.75">
      <c r="A29" s="187"/>
      <c r="B29" s="181"/>
      <c r="C29" s="198"/>
      <c r="D29" s="184" t="s">
        <v>27</v>
      </c>
      <c r="E29" s="192"/>
      <c r="F29" s="193"/>
      <c r="G29" s="195"/>
      <c r="H29" s="181"/>
    </row>
    <row r="30" spans="1:9" ht="18.75">
      <c r="A30" s="187"/>
      <c r="B30" s="181"/>
      <c r="C30" s="198"/>
      <c r="D30" s="184" t="s">
        <v>28</v>
      </c>
      <c r="E30" s="192"/>
      <c r="F30" s="193"/>
      <c r="G30" s="195"/>
      <c r="H30" s="181"/>
    </row>
    <row r="31" spans="1:9" ht="18.75">
      <c r="A31" s="187"/>
      <c r="B31" s="181"/>
      <c r="C31" s="198"/>
      <c r="D31" s="184" t="s">
        <v>29</v>
      </c>
      <c r="E31" s="192"/>
      <c r="F31" s="193"/>
      <c r="G31" s="195"/>
      <c r="H31" s="181"/>
    </row>
    <row r="32" spans="1:9" ht="18.75">
      <c r="A32" s="187"/>
      <c r="B32" s="181"/>
      <c r="C32" s="181"/>
      <c r="D32" s="184" t="s">
        <v>30</v>
      </c>
      <c r="E32" s="195"/>
      <c r="F32" s="195"/>
      <c r="G32" s="195"/>
      <c r="H32" s="181"/>
    </row>
    <row r="33" spans="1:9" ht="18.75">
      <c r="A33" s="187"/>
      <c r="B33" s="181"/>
      <c r="C33" s="181"/>
      <c r="D33" s="184" t="s">
        <v>31</v>
      </c>
      <c r="E33" s="195"/>
      <c r="F33" s="195"/>
      <c r="G33" s="195"/>
      <c r="H33" s="181"/>
    </row>
    <row r="34" spans="1:9" ht="18.75">
      <c r="A34" s="187"/>
      <c r="B34" s="181"/>
      <c r="C34" s="181"/>
      <c r="D34" s="184" t="s">
        <v>32</v>
      </c>
      <c r="E34" s="195"/>
      <c r="F34" s="195"/>
      <c r="G34" s="195"/>
      <c r="H34" s="181"/>
    </row>
    <row r="35" spans="1:9" ht="18.75">
      <c r="A35" s="187"/>
      <c r="B35" s="181"/>
      <c r="C35" s="188"/>
      <c r="D35" s="184" t="s">
        <v>33</v>
      </c>
      <c r="E35" s="184"/>
      <c r="F35" s="184"/>
      <c r="G35" s="195"/>
      <c r="H35" s="181"/>
      <c r="I35" s="28"/>
    </row>
    <row r="36" spans="1:9" ht="18.75">
      <c r="A36" s="187"/>
      <c r="B36" s="181"/>
      <c r="C36" s="181"/>
      <c r="D36" s="184"/>
      <c r="E36" s="195"/>
      <c r="F36" s="193"/>
      <c r="G36" s="195"/>
      <c r="H36" s="181"/>
      <c r="I36" s="28"/>
    </row>
    <row r="37" spans="1:9" ht="18.75">
      <c r="A37" s="187" t="s">
        <v>34</v>
      </c>
      <c r="B37" s="181"/>
      <c r="C37" s="181"/>
      <c r="D37" s="199" t="s">
        <v>35</v>
      </c>
      <c r="E37" s="207"/>
      <c r="F37" s="207"/>
      <c r="G37" s="207"/>
      <c r="H37" s="187"/>
    </row>
    <row r="38" spans="1:9" ht="18.75">
      <c r="A38" s="181"/>
      <c r="B38" s="181"/>
      <c r="C38" s="181"/>
      <c r="D38" s="199" t="s">
        <v>36</v>
      </c>
      <c r="E38" s="207"/>
      <c r="F38" s="207"/>
      <c r="G38" s="207"/>
      <c r="H38" s="187"/>
    </row>
    <row r="39" spans="1:9" ht="18.75">
      <c r="A39" s="187"/>
      <c r="B39" s="181"/>
      <c r="C39" s="181"/>
      <c r="D39" s="199" t="s">
        <v>37</v>
      </c>
      <c r="E39" s="207"/>
      <c r="F39" s="207"/>
      <c r="G39" s="207"/>
      <c r="H39" s="181"/>
    </row>
    <row r="40" spans="1:9" ht="18.75">
      <c r="A40" s="187"/>
      <c r="B40" s="181"/>
      <c r="C40" s="181"/>
      <c r="D40" s="199" t="s">
        <v>38</v>
      </c>
      <c r="E40" s="207"/>
      <c r="F40" s="207"/>
      <c r="G40" s="207"/>
      <c r="H40" s="181"/>
    </row>
    <row r="41" spans="1:9" ht="18.75">
      <c r="A41" s="187"/>
      <c r="B41" s="181"/>
      <c r="C41" s="181"/>
      <c r="D41" s="199" t="s">
        <v>39</v>
      </c>
      <c r="E41" s="207"/>
      <c r="F41" s="207"/>
      <c r="G41" s="207"/>
      <c r="H41" s="181"/>
    </row>
    <row r="42" spans="1:9" ht="16.5">
      <c r="A42" s="181"/>
      <c r="B42" s="181"/>
      <c r="C42" s="181"/>
      <c r="D42" s="199" t="s">
        <v>40</v>
      </c>
      <c r="E42" s="181"/>
      <c r="F42" s="181"/>
      <c r="G42" s="181"/>
      <c r="H42" s="181"/>
    </row>
    <row r="43" spans="1:9" ht="18.75">
      <c r="A43" s="187"/>
      <c r="B43" s="181"/>
      <c r="C43" s="181"/>
      <c r="D43" s="199" t="s">
        <v>41</v>
      </c>
      <c r="E43" s="207"/>
      <c r="F43" s="207"/>
      <c r="G43" s="207"/>
      <c r="H43" s="181"/>
    </row>
    <row r="44" spans="1:9" ht="16.5">
      <c r="A44" s="181"/>
      <c r="B44" s="181"/>
      <c r="C44" s="181"/>
      <c r="D44" s="199" t="s">
        <v>42</v>
      </c>
      <c r="E44" s="181"/>
      <c r="F44" s="181"/>
      <c r="G44" s="181"/>
      <c r="H44" s="181"/>
      <c r="I44" s="30"/>
    </row>
    <row r="45" spans="1:9" ht="18.75">
      <c r="A45" s="187"/>
      <c r="B45" s="181"/>
      <c r="C45" s="181"/>
      <c r="D45" s="199"/>
      <c r="E45" s="196"/>
      <c r="F45" s="201"/>
      <c r="G45" s="196"/>
      <c r="H45" s="181"/>
    </row>
    <row r="46" spans="1:9" ht="18.75">
      <c r="A46" s="187" t="s">
        <v>43</v>
      </c>
      <c r="B46" s="181"/>
      <c r="C46" s="181"/>
      <c r="D46" s="199" t="s">
        <v>44</v>
      </c>
      <c r="E46" s="195"/>
      <c r="F46" s="195"/>
      <c r="G46" s="196"/>
      <c r="H46" s="190"/>
    </row>
    <row r="47" spans="1:9" ht="18.75">
      <c r="A47" s="187"/>
      <c r="B47" s="181"/>
      <c r="C47" s="181"/>
      <c r="D47" s="181"/>
      <c r="E47" s="195"/>
      <c r="F47" s="193"/>
      <c r="G47" s="195"/>
      <c r="H47" s="181"/>
    </row>
    <row r="48" spans="1:9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spans="1:6"/>
    <row r="54" spans="1:6"/>
    <row r="55" spans="1:6"/>
    <row r="56" spans="1:6"/>
    <row r="57" spans="1:6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8"/>
  <sheetViews>
    <sheetView view="pageBreakPreview" topLeftCell="A16" zoomScaleNormal="100" zoomScaleSheetLayoutView="180" workbookViewId="0">
      <selection activeCell="A40" sqref="A40"/>
    </sheetView>
  </sheetViews>
  <sheetFormatPr defaultRowHeight="15"/>
  <cols>
    <col min="1" max="1" width="69.5703125" style="16" customWidth="1"/>
    <col min="2" max="2" width="10.85546875" style="37" customWidth="1"/>
    <col min="3" max="3" width="10.42578125" style="37" customWidth="1"/>
    <col min="4" max="4" width="1.140625" style="37" customWidth="1"/>
    <col min="5" max="5" width="10.85546875" style="37" customWidth="1"/>
    <col min="6" max="16384" width="9.140625" style="16"/>
  </cols>
  <sheetData>
    <row r="1" spans="1:7">
      <c r="A1" s="288" t="s">
        <v>8</v>
      </c>
      <c r="B1" s="288"/>
      <c r="C1" s="288"/>
      <c r="D1" s="288"/>
      <c r="E1" s="288"/>
      <c r="F1" s="288"/>
      <c r="G1" s="288"/>
    </row>
    <row r="2" spans="1:7" s="39" customFormat="1">
      <c r="A2" s="289" t="s">
        <v>69</v>
      </c>
      <c r="B2" s="290"/>
      <c r="C2" s="290"/>
      <c r="D2" s="290"/>
      <c r="E2" s="290"/>
      <c r="F2" s="290"/>
      <c r="G2" s="290"/>
    </row>
    <row r="3" spans="1:7">
      <c r="A3" s="205" t="s">
        <v>117</v>
      </c>
      <c r="B3" s="203"/>
      <c r="C3" s="203"/>
      <c r="D3" s="203"/>
      <c r="E3" s="203"/>
      <c r="F3" s="203"/>
      <c r="G3" s="202"/>
    </row>
    <row r="4" spans="1:7">
      <c r="A4" s="84"/>
      <c r="B4" s="85"/>
      <c r="C4" s="85"/>
      <c r="D4" s="85"/>
      <c r="E4" s="85"/>
    </row>
    <row r="5" spans="1:7" ht="15" customHeight="1">
      <c r="A5" s="120"/>
      <c r="B5" s="286" t="s">
        <v>54</v>
      </c>
      <c r="C5" s="287" t="s">
        <v>4</v>
      </c>
      <c r="D5" s="86"/>
      <c r="E5" s="287" t="s">
        <v>3</v>
      </c>
    </row>
    <row r="6" spans="1:7" ht="12.75" customHeight="1">
      <c r="A6" s="141"/>
      <c r="B6" s="286"/>
      <c r="C6" s="287"/>
      <c r="D6" s="86"/>
      <c r="E6" s="287"/>
    </row>
    <row r="7" spans="1:7">
      <c r="A7" s="121"/>
    </row>
    <row r="8" spans="1:7">
      <c r="A8" s="209" t="s">
        <v>45</v>
      </c>
      <c r="B8" s="37">
        <v>3</v>
      </c>
      <c r="C8" s="149">
        <v>46576</v>
      </c>
      <c r="D8" s="101"/>
      <c r="E8" s="149">
        <v>41497</v>
      </c>
      <c r="F8" s="166"/>
    </row>
    <row r="9" spans="1:7">
      <c r="A9" s="209" t="s">
        <v>46</v>
      </c>
      <c r="B9" s="37">
        <v>4</v>
      </c>
      <c r="C9" s="149">
        <v>933</v>
      </c>
      <c r="D9" s="149"/>
      <c r="E9" s="149">
        <v>923</v>
      </c>
      <c r="F9" s="125"/>
      <c r="G9" s="126"/>
    </row>
    <row r="10" spans="1:7" ht="16.5" customHeight="1">
      <c r="A10" s="209" t="s">
        <v>47</v>
      </c>
      <c r="C10" s="149">
        <v>4143</v>
      </c>
      <c r="D10" s="149"/>
      <c r="E10" s="149">
        <v>7029</v>
      </c>
      <c r="F10" s="125"/>
      <c r="G10" s="126"/>
    </row>
    <row r="11" spans="1:7">
      <c r="A11" s="209" t="s">
        <v>48</v>
      </c>
      <c r="B11" s="110">
        <v>5</v>
      </c>
      <c r="C11" s="149">
        <v>-17032</v>
      </c>
      <c r="D11" s="149"/>
      <c r="E11" s="149">
        <v>-16452</v>
      </c>
      <c r="F11" s="125"/>
      <c r="G11" s="126"/>
    </row>
    <row r="12" spans="1:7">
      <c r="A12" s="209" t="s">
        <v>49</v>
      </c>
      <c r="B12" s="37">
        <v>6</v>
      </c>
      <c r="C12" s="149">
        <f>-7884-249</f>
        <v>-8133</v>
      </c>
      <c r="D12" s="149"/>
      <c r="E12" s="149">
        <v>-7036</v>
      </c>
      <c r="F12" s="125"/>
      <c r="G12" s="126"/>
    </row>
    <row r="13" spans="1:7">
      <c r="A13" s="209" t="s">
        <v>50</v>
      </c>
      <c r="B13" s="37">
        <v>7</v>
      </c>
      <c r="C13" s="149">
        <v>-9327</v>
      </c>
      <c r="D13" s="149"/>
      <c r="E13" s="149">
        <v>-8820</v>
      </c>
      <c r="F13" s="125"/>
      <c r="G13" s="126"/>
    </row>
    <row r="14" spans="1:7">
      <c r="A14" s="210" t="s">
        <v>51</v>
      </c>
      <c r="B14" s="37" t="s">
        <v>2</v>
      </c>
      <c r="C14" s="149">
        <v>-3672</v>
      </c>
      <c r="D14" s="149"/>
      <c r="E14" s="149">
        <v>-3513</v>
      </c>
      <c r="F14" s="125"/>
      <c r="G14" s="126"/>
    </row>
    <row r="15" spans="1:7">
      <c r="A15" s="210" t="s">
        <v>52</v>
      </c>
      <c r="B15" s="37">
        <v>8</v>
      </c>
      <c r="C15" s="149">
        <v>-664</v>
      </c>
      <c r="D15" s="149"/>
      <c r="E15" s="149">
        <v>-643</v>
      </c>
      <c r="F15" s="125"/>
      <c r="G15" s="126"/>
    </row>
    <row r="16" spans="1:7">
      <c r="A16" s="212" t="s">
        <v>53</v>
      </c>
      <c r="C16" s="151">
        <f>SUM(C8:C15)</f>
        <v>12824</v>
      </c>
      <c r="D16" s="101"/>
      <c r="E16" s="151">
        <f>SUM(E8:E15)</f>
        <v>12985</v>
      </c>
      <c r="F16" s="125"/>
      <c r="G16" s="126"/>
    </row>
    <row r="17" spans="1:10">
      <c r="A17" s="39"/>
      <c r="C17" s="152"/>
      <c r="D17" s="101"/>
      <c r="E17" s="152"/>
    </row>
    <row r="18" spans="1:10">
      <c r="A18" s="210" t="s">
        <v>55</v>
      </c>
      <c r="B18" s="37">
        <v>9</v>
      </c>
      <c r="C18" s="149">
        <f>342+651</f>
        <v>993</v>
      </c>
      <c r="D18" s="149"/>
      <c r="E18" s="149">
        <v>591</v>
      </c>
    </row>
    <row r="19" spans="1:10">
      <c r="A19" s="210" t="s">
        <v>56</v>
      </c>
      <c r="B19" s="37">
        <v>10</v>
      </c>
      <c r="C19" s="149">
        <v>-413</v>
      </c>
      <c r="D19" s="149"/>
      <c r="E19" s="149">
        <v>-702</v>
      </c>
    </row>
    <row r="20" spans="1:10">
      <c r="A20" s="211" t="s">
        <v>57</v>
      </c>
      <c r="C20" s="151">
        <f>C18+C19</f>
        <v>580</v>
      </c>
      <c r="D20" s="104"/>
      <c r="E20" s="151">
        <f>E18+E19</f>
        <v>-111</v>
      </c>
    </row>
    <row r="21" spans="1:10">
      <c r="A21" s="87"/>
      <c r="C21" s="152"/>
      <c r="D21" s="101"/>
      <c r="E21" s="152"/>
    </row>
    <row r="22" spans="1:10">
      <c r="A22" s="212" t="s">
        <v>58</v>
      </c>
      <c r="C22" s="153">
        <f>C16+C20</f>
        <v>13404</v>
      </c>
      <c r="D22" s="101"/>
      <c r="E22" s="153">
        <f>E16+E20</f>
        <v>12874</v>
      </c>
    </row>
    <row r="23" spans="1:10">
      <c r="A23" s="84"/>
      <c r="C23" s="154"/>
      <c r="D23" s="101"/>
      <c r="E23" s="154"/>
    </row>
    <row r="24" spans="1:10">
      <c r="A24" s="209" t="s">
        <v>59</v>
      </c>
      <c r="B24" s="37">
        <v>11</v>
      </c>
      <c r="C24" s="149">
        <v>-1392</v>
      </c>
      <c r="D24" s="149"/>
      <c r="E24" s="149">
        <v>-1163</v>
      </c>
    </row>
    <row r="25" spans="1:10">
      <c r="A25" s="84"/>
      <c r="B25" s="35"/>
      <c r="C25" s="160"/>
      <c r="D25" s="102"/>
      <c r="E25" s="160"/>
    </row>
    <row r="26" spans="1:10">
      <c r="A26" s="212" t="s">
        <v>60</v>
      </c>
      <c r="B26" s="178"/>
      <c r="C26" s="153">
        <f>C22+C24</f>
        <v>12012</v>
      </c>
      <c r="D26" s="102"/>
      <c r="E26" s="153">
        <f>E22+E24</f>
        <v>11711</v>
      </c>
      <c r="F26" s="125"/>
      <c r="G26" s="126"/>
    </row>
    <row r="27" spans="1:10">
      <c r="A27" s="84"/>
      <c r="B27" s="35"/>
      <c r="C27" s="143"/>
      <c r="D27" s="35"/>
      <c r="E27" s="143"/>
    </row>
    <row r="28" spans="1:10">
      <c r="A28" s="206" t="s">
        <v>61</v>
      </c>
      <c r="B28" s="140"/>
      <c r="C28" s="165"/>
      <c r="D28" s="145"/>
      <c r="E28" s="165"/>
    </row>
    <row r="29" spans="1:10">
      <c r="A29" s="182" t="s">
        <v>62</v>
      </c>
      <c r="B29" s="140"/>
      <c r="C29" s="144"/>
      <c r="D29" s="108"/>
      <c r="E29" s="144"/>
    </row>
    <row r="30" spans="1:10">
      <c r="A30" s="213" t="s">
        <v>63</v>
      </c>
      <c r="C30" s="149">
        <v>-16</v>
      </c>
      <c r="D30" s="149"/>
      <c r="E30" s="149">
        <v>31</v>
      </c>
      <c r="H30" s="125"/>
      <c r="J30" s="125"/>
    </row>
    <row r="31" spans="1:10">
      <c r="A31" s="105"/>
      <c r="B31" s="81"/>
      <c r="C31" s="147">
        <f>SUM(C30:C30)</f>
        <v>-16</v>
      </c>
      <c r="D31" s="107"/>
      <c r="E31" s="147">
        <f>SUM(E30:E30)</f>
        <v>31</v>
      </c>
    </row>
    <row r="32" spans="1:10">
      <c r="A32" s="206" t="s">
        <v>64</v>
      </c>
      <c r="B32" s="37">
        <v>12</v>
      </c>
      <c r="C32" s="148">
        <f>+C31</f>
        <v>-16</v>
      </c>
      <c r="D32" s="135"/>
      <c r="E32" s="148">
        <f>+E31</f>
        <v>31</v>
      </c>
    </row>
    <row r="33" spans="1:8">
      <c r="A33" s="105"/>
      <c r="B33" s="81"/>
      <c r="C33" s="145"/>
      <c r="D33" s="135"/>
      <c r="E33" s="145"/>
    </row>
    <row r="34" spans="1:8" ht="15.75" thickBot="1">
      <c r="A34" s="206" t="s">
        <v>65</v>
      </c>
      <c r="B34" s="140"/>
      <c r="C34" s="155">
        <f>C26+C32</f>
        <v>11996</v>
      </c>
      <c r="D34" s="135"/>
      <c r="E34" s="155">
        <f>E26+E32</f>
        <v>11742</v>
      </c>
      <c r="H34" s="125"/>
    </row>
    <row r="35" spans="1:8" ht="15.75" thickTop="1">
      <c r="A35" s="109"/>
      <c r="B35" s="140"/>
      <c r="C35" s="146"/>
      <c r="D35" s="106"/>
      <c r="E35" s="146"/>
      <c r="H35" s="125"/>
    </row>
    <row r="36" spans="1:8">
      <c r="A36" s="210" t="s">
        <v>66</v>
      </c>
      <c r="B36" s="37">
        <v>26</v>
      </c>
      <c r="C36" s="180">
        <f>'[1]27 c'!$C$10</f>
        <v>9.2832749435480491E-2</v>
      </c>
      <c r="D36" s="173"/>
      <c r="E36" s="180">
        <v>0.09</v>
      </c>
      <c r="F36" s="172"/>
    </row>
    <row r="37" spans="1:8">
      <c r="A37" s="57"/>
    </row>
    <row r="38" spans="1:8">
      <c r="A38" s="57"/>
    </row>
    <row r="39" spans="1:8" ht="30">
      <c r="A39" s="222" t="s">
        <v>118</v>
      </c>
      <c r="C39" s="179"/>
    </row>
    <row r="40" spans="1:8">
      <c r="A40" s="57"/>
    </row>
    <row r="42" spans="1:8">
      <c r="A42" s="182" t="s">
        <v>15</v>
      </c>
      <c r="C42" s="35"/>
    </row>
    <row r="43" spans="1:8">
      <c r="A43" s="200" t="s">
        <v>10</v>
      </c>
    </row>
    <row r="44" spans="1:8">
      <c r="A44" s="214"/>
    </row>
    <row r="45" spans="1:8">
      <c r="A45" s="182" t="s">
        <v>16</v>
      </c>
    </row>
    <row r="46" spans="1:8">
      <c r="A46" s="200" t="s">
        <v>17</v>
      </c>
    </row>
    <row r="47" spans="1:8">
      <c r="A47" s="214"/>
    </row>
    <row r="48" spans="1:8">
      <c r="A48" s="215" t="s">
        <v>67</v>
      </c>
    </row>
    <row r="49" spans="1:1">
      <c r="A49" s="216" t="s">
        <v>68</v>
      </c>
    </row>
    <row r="50" spans="1:1">
      <c r="A50" s="183"/>
    </row>
    <row r="51" spans="1:1">
      <c r="A51" s="177"/>
    </row>
    <row r="52" spans="1:1">
      <c r="A52" s="81"/>
    </row>
    <row r="53" spans="1:1">
      <c r="A53" s="82"/>
    </row>
    <row r="58" spans="1:1">
      <c r="A58" s="83"/>
    </row>
  </sheetData>
  <mergeCells count="5">
    <mergeCell ref="B5:B6"/>
    <mergeCell ref="E5:E6"/>
    <mergeCell ref="C5:C6"/>
    <mergeCell ref="A1:G1"/>
    <mergeCell ref="A2:G2"/>
  </mergeCells>
  <phoneticPr fontId="0" type="noConversion"/>
  <pageMargins left="0.75" right="0.15748031496062992" top="0.43307086614173229" bottom="0.27559055118110237" header="0.27559055118110237" footer="0.15748031496062992"/>
  <pageSetup paperSize="9" scale="85" orientation="portrait" blackAndWhite="1" useFirstPageNumber="1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9"/>
  <sheetViews>
    <sheetView view="pageBreakPreview" topLeftCell="A37" zoomScaleNormal="100" zoomScaleSheetLayoutView="100" workbookViewId="0">
      <selection activeCell="A30" sqref="A30"/>
    </sheetView>
  </sheetViews>
  <sheetFormatPr defaultRowHeight="12.75"/>
  <cols>
    <col min="1" max="1" width="68.140625" style="75" customWidth="1"/>
    <col min="2" max="2" width="7.5703125" style="75" customWidth="1"/>
    <col min="3" max="3" width="12.85546875" style="75" bestFit="1" customWidth="1"/>
    <col min="4" max="4" width="12" style="75" customWidth="1"/>
    <col min="5" max="5" width="1.7109375" style="75" customWidth="1"/>
    <col min="6" max="6" width="12.5703125" style="75" customWidth="1"/>
    <col min="7" max="7" width="2" style="75" customWidth="1"/>
    <col min="8" max="16384" width="9.140625" style="75"/>
  </cols>
  <sheetData>
    <row r="1" spans="1:7" ht="15">
      <c r="A1" s="288" t="s">
        <v>8</v>
      </c>
      <c r="B1" s="294"/>
      <c r="C1" s="294"/>
      <c r="D1" s="294"/>
      <c r="E1" s="294"/>
      <c r="F1" s="294"/>
      <c r="G1" s="294"/>
    </row>
    <row r="2" spans="1:7" ht="15">
      <c r="A2" s="289" t="s">
        <v>70</v>
      </c>
      <c r="B2" s="290"/>
      <c r="C2" s="290"/>
      <c r="D2" s="290"/>
      <c r="E2" s="290"/>
      <c r="F2" s="290"/>
      <c r="G2" s="290"/>
    </row>
    <row r="3" spans="1:7" ht="15">
      <c r="A3" s="211" t="s">
        <v>113</v>
      </c>
      <c r="B3" s="217"/>
      <c r="C3" s="217"/>
      <c r="D3" s="217"/>
      <c r="E3" s="217"/>
      <c r="F3" s="217"/>
      <c r="G3" s="202"/>
    </row>
    <row r="4" spans="1:7" ht="26.25" customHeight="1">
      <c r="A4" s="88"/>
      <c r="B4" s="86"/>
      <c r="C4" s="293" t="s">
        <v>71</v>
      </c>
      <c r="D4" s="291" t="s">
        <v>112</v>
      </c>
      <c r="E4" s="86"/>
      <c r="F4" s="291" t="s">
        <v>111</v>
      </c>
    </row>
    <row r="5" spans="1:7" ht="12" customHeight="1">
      <c r="B5" s="86"/>
      <c r="C5" s="293"/>
      <c r="D5" s="292"/>
      <c r="E5" s="86"/>
      <c r="F5" s="292"/>
    </row>
    <row r="6" spans="1:7" ht="12" customHeight="1">
      <c r="B6" s="86"/>
      <c r="C6" s="118"/>
      <c r="D6" s="136"/>
      <c r="E6" s="86"/>
      <c r="F6" s="136"/>
    </row>
    <row r="7" spans="1:7" ht="14.25">
      <c r="A7" s="211" t="s">
        <v>72</v>
      </c>
      <c r="B7" s="38"/>
      <c r="C7" s="38"/>
      <c r="D7" s="38"/>
      <c r="E7" s="38"/>
      <c r="F7" s="38"/>
    </row>
    <row r="8" spans="1:7" ht="14.25">
      <c r="A8" s="211" t="s">
        <v>73</v>
      </c>
      <c r="B8" s="34"/>
      <c r="C8" s="34"/>
      <c r="D8" s="34"/>
      <c r="E8" s="34"/>
      <c r="F8" s="34"/>
    </row>
    <row r="9" spans="1:7" ht="15">
      <c r="A9" s="218" t="s">
        <v>74</v>
      </c>
      <c r="B9" s="40"/>
      <c r="C9" s="40">
        <v>13</v>
      </c>
      <c r="D9" s="63">
        <f>207726-388</f>
        <v>207338</v>
      </c>
      <c r="E9" s="40"/>
      <c r="F9" s="63">
        <f>209714-388</f>
        <v>209326</v>
      </c>
    </row>
    <row r="10" spans="1:7" ht="15">
      <c r="A10" s="219" t="s">
        <v>75</v>
      </c>
      <c r="B10" s="40"/>
      <c r="C10" s="40">
        <v>14</v>
      </c>
      <c r="D10" s="63">
        <v>2107</v>
      </c>
      <c r="E10" s="40"/>
      <c r="F10" s="63">
        <v>2177</v>
      </c>
    </row>
    <row r="11" spans="1:7" ht="15">
      <c r="A11" s="218" t="s">
        <v>76</v>
      </c>
      <c r="B11" s="40"/>
      <c r="C11" s="40">
        <v>15</v>
      </c>
      <c r="D11" s="63">
        <f>22452+388</f>
        <v>22840</v>
      </c>
      <c r="E11" s="40"/>
      <c r="F11" s="63">
        <f>22452+388</f>
        <v>22840</v>
      </c>
    </row>
    <row r="12" spans="1:7" ht="15">
      <c r="A12" s="219" t="s">
        <v>77</v>
      </c>
      <c r="B12" s="40"/>
      <c r="C12" s="40">
        <v>16</v>
      </c>
      <c r="D12" s="63">
        <f>147583+71</f>
        <v>147654</v>
      </c>
      <c r="E12" s="40"/>
      <c r="F12" s="63">
        <v>147583</v>
      </c>
    </row>
    <row r="13" spans="1:7" ht="15">
      <c r="A13" s="219" t="s">
        <v>78</v>
      </c>
      <c r="B13" s="40"/>
      <c r="C13" s="40">
        <v>17</v>
      </c>
      <c r="D13" s="63">
        <v>5219</v>
      </c>
      <c r="E13" s="40"/>
      <c r="F13" s="63">
        <v>5219</v>
      </c>
    </row>
    <row r="14" spans="1:7" ht="15">
      <c r="A14" s="219" t="s">
        <v>79</v>
      </c>
      <c r="B14" s="40"/>
      <c r="C14" s="40">
        <v>18</v>
      </c>
      <c r="D14" s="63">
        <f>5154-16</f>
        <v>5138</v>
      </c>
      <c r="E14" s="40"/>
      <c r="F14" s="63">
        <v>5229</v>
      </c>
    </row>
    <row r="15" spans="1:7" ht="15">
      <c r="A15" s="219" t="s">
        <v>80</v>
      </c>
      <c r="B15" s="40"/>
      <c r="C15" s="40">
        <v>19</v>
      </c>
      <c r="D15" s="63">
        <v>14528</v>
      </c>
      <c r="E15" s="40"/>
      <c r="F15" s="63">
        <v>11011</v>
      </c>
    </row>
    <row r="16" spans="1:7" ht="15">
      <c r="A16" s="219" t="s">
        <v>81</v>
      </c>
      <c r="B16" s="40"/>
      <c r="C16" s="40">
        <v>20</v>
      </c>
      <c r="D16" s="63">
        <v>3662</v>
      </c>
      <c r="E16" s="40"/>
      <c r="F16" s="63">
        <v>3714</v>
      </c>
    </row>
    <row r="17" spans="1:6" ht="15">
      <c r="A17" s="17"/>
      <c r="B17" s="34"/>
      <c r="C17" s="162"/>
      <c r="D17" s="65">
        <f>SUM(D9:D16)</f>
        <v>408486</v>
      </c>
      <c r="E17" s="34"/>
      <c r="F17" s="65">
        <f>SUM(F9:F16)</f>
        <v>407099</v>
      </c>
    </row>
    <row r="18" spans="1:6" ht="14.25" customHeight="1">
      <c r="A18" s="211" t="s">
        <v>82</v>
      </c>
      <c r="B18" s="34"/>
      <c r="C18" s="34"/>
      <c r="D18" s="64"/>
      <c r="E18" s="34"/>
      <c r="F18" s="64"/>
    </row>
    <row r="19" spans="1:6" ht="15">
      <c r="A19" s="210" t="s">
        <v>83</v>
      </c>
      <c r="B19" s="40"/>
      <c r="C19" s="40">
        <v>21</v>
      </c>
      <c r="D19" s="63">
        <v>59148</v>
      </c>
      <c r="E19" s="40"/>
      <c r="F19" s="63">
        <v>56807</v>
      </c>
    </row>
    <row r="20" spans="1:6" ht="15">
      <c r="A20" s="210" t="s">
        <v>84</v>
      </c>
      <c r="B20" s="40"/>
      <c r="C20" s="40">
        <v>22</v>
      </c>
      <c r="D20" s="63">
        <f>75562+651</f>
        <v>76213</v>
      </c>
      <c r="E20" s="40"/>
      <c r="F20" s="63">
        <v>71076</v>
      </c>
    </row>
    <row r="21" spans="1:6" ht="15">
      <c r="A21" s="210" t="s">
        <v>85</v>
      </c>
      <c r="B21" s="40"/>
      <c r="C21" s="40">
        <v>23</v>
      </c>
      <c r="D21" s="63">
        <v>24116</v>
      </c>
      <c r="E21" s="40"/>
      <c r="F21" s="63">
        <v>22479</v>
      </c>
    </row>
    <row r="22" spans="1:6" ht="15">
      <c r="A22" s="242" t="s">
        <v>140</v>
      </c>
      <c r="B22" s="40"/>
      <c r="C22" s="40" t="s">
        <v>5</v>
      </c>
      <c r="D22" s="63">
        <v>2829</v>
      </c>
      <c r="E22" s="40"/>
      <c r="F22" s="63">
        <v>2445</v>
      </c>
    </row>
    <row r="23" spans="1:6" ht="15">
      <c r="A23" s="214" t="s">
        <v>86</v>
      </c>
      <c r="B23" s="40"/>
      <c r="C23" s="40" t="s">
        <v>6</v>
      </c>
      <c r="D23" s="63">
        <f>6578-D22</f>
        <v>3749</v>
      </c>
      <c r="E23" s="40"/>
      <c r="F23" s="63">
        <f>7304-2445</f>
        <v>4859</v>
      </c>
    </row>
    <row r="24" spans="1:6" ht="15">
      <c r="A24" s="210" t="s">
        <v>87</v>
      </c>
      <c r="B24" s="40"/>
      <c r="C24" s="40">
        <v>25</v>
      </c>
      <c r="D24" s="63">
        <v>2425</v>
      </c>
      <c r="E24" s="40"/>
      <c r="F24" s="63">
        <v>4343</v>
      </c>
    </row>
    <row r="25" spans="1:6" ht="14.25">
      <c r="A25" s="31"/>
      <c r="B25" s="34"/>
      <c r="C25" s="34"/>
      <c r="D25" s="65">
        <f>SUM(D19:D24)</f>
        <v>168480</v>
      </c>
      <c r="E25" s="34"/>
      <c r="F25" s="65">
        <f>SUM(F19:F24)</f>
        <v>162009</v>
      </c>
    </row>
    <row r="26" spans="1:6" ht="14.25">
      <c r="A26" s="31"/>
      <c r="B26" s="34"/>
      <c r="C26" s="34"/>
      <c r="D26" s="66"/>
      <c r="E26" s="34"/>
      <c r="F26" s="66"/>
    </row>
    <row r="27" spans="1:6" ht="15.75" customHeight="1" thickBot="1">
      <c r="A27" s="212" t="s">
        <v>88</v>
      </c>
      <c r="B27" s="34"/>
      <c r="C27" s="162"/>
      <c r="D27" s="67">
        <f>SUM(D17+D25)</f>
        <v>576966</v>
      </c>
      <c r="E27" s="34"/>
      <c r="F27" s="67">
        <f>SUM(F17+F25)</f>
        <v>569108</v>
      </c>
    </row>
    <row r="28" spans="1:6" ht="15.75" thickTop="1">
      <c r="A28" s="20"/>
      <c r="B28" s="40"/>
      <c r="C28" s="40"/>
      <c r="D28" s="64"/>
      <c r="E28" s="40"/>
      <c r="F28" s="64"/>
    </row>
    <row r="29" spans="1:6" ht="15.75" customHeight="1">
      <c r="A29" s="211" t="s">
        <v>89</v>
      </c>
      <c r="B29" s="38"/>
      <c r="C29" s="38"/>
      <c r="D29" s="89"/>
      <c r="E29" s="38"/>
      <c r="F29" s="89"/>
    </row>
    <row r="30" spans="1:6" ht="17.25" customHeight="1">
      <c r="A30" s="211" t="s">
        <v>90</v>
      </c>
      <c r="B30" s="38"/>
      <c r="C30" s="38"/>
      <c r="D30" s="89"/>
      <c r="E30" s="38"/>
      <c r="F30" s="89"/>
    </row>
    <row r="31" spans="1:6" ht="15">
      <c r="A31" s="210" t="s">
        <v>91</v>
      </c>
      <c r="B31" s="77"/>
      <c r="C31" s="77"/>
      <c r="D31" s="128">
        <v>134798</v>
      </c>
      <c r="E31" s="77"/>
      <c r="F31" s="128">
        <v>134798</v>
      </c>
    </row>
    <row r="32" spans="1:6" ht="15">
      <c r="A32" s="210" t="s">
        <v>92</v>
      </c>
      <c r="B32" s="77"/>
      <c r="C32" s="77"/>
      <c r="D32" s="128">
        <v>-18809</v>
      </c>
      <c r="E32" s="77"/>
      <c r="F32" s="128">
        <v>-18809</v>
      </c>
    </row>
    <row r="33" spans="1:9" ht="15">
      <c r="A33" s="210" t="s">
        <v>93</v>
      </c>
      <c r="B33" s="77"/>
      <c r="C33" s="77"/>
      <c r="D33" s="128">
        <f>304403-16</f>
        <v>304387</v>
      </c>
      <c r="E33" s="77"/>
      <c r="F33" s="128">
        <v>304403</v>
      </c>
    </row>
    <row r="34" spans="1:9" ht="15">
      <c r="A34" s="210" t="s">
        <v>94</v>
      </c>
      <c r="B34" s="77"/>
      <c r="C34" s="77"/>
      <c r="D34" s="128">
        <f>54063+586-224+95-25</f>
        <v>54495</v>
      </c>
      <c r="E34" s="77"/>
      <c r="F34" s="128">
        <v>42483</v>
      </c>
      <c r="H34" s="103"/>
    </row>
    <row r="35" spans="1:9" ht="14.25">
      <c r="A35" s="31"/>
      <c r="B35" s="34"/>
      <c r="C35" s="38">
        <v>26</v>
      </c>
      <c r="D35" s="68">
        <f>SUM(D31:D34)</f>
        <v>474871</v>
      </c>
      <c r="E35" s="40"/>
      <c r="F35" s="68">
        <f>SUM(F31:F34)</f>
        <v>462875</v>
      </c>
    </row>
    <row r="36" spans="1:9" ht="15">
      <c r="A36" s="211" t="s">
        <v>95</v>
      </c>
      <c r="B36" s="34"/>
      <c r="C36" s="34"/>
      <c r="D36" s="64"/>
      <c r="E36" s="34"/>
      <c r="F36" s="64"/>
    </row>
    <row r="37" spans="1:9" ht="15">
      <c r="A37" s="212" t="s">
        <v>96</v>
      </c>
      <c r="B37" s="77"/>
      <c r="C37" s="77"/>
      <c r="D37" s="64"/>
      <c r="E37" s="77"/>
      <c r="F37" s="64"/>
    </row>
    <row r="38" spans="1:9" ht="15">
      <c r="A38" s="209" t="s">
        <v>97</v>
      </c>
      <c r="B38" s="77"/>
      <c r="C38" s="77">
        <v>27</v>
      </c>
      <c r="D38" s="63">
        <v>22047</v>
      </c>
      <c r="E38" s="77"/>
      <c r="F38" s="128">
        <v>23844</v>
      </c>
    </row>
    <row r="39" spans="1:9" ht="15">
      <c r="A39" s="219" t="s">
        <v>98</v>
      </c>
      <c r="B39" s="77"/>
      <c r="C39" s="77">
        <v>28</v>
      </c>
      <c r="D39" s="63">
        <v>5686</v>
      </c>
      <c r="E39" s="77"/>
      <c r="F39" s="128">
        <v>5703</v>
      </c>
      <c r="G39" s="103"/>
    </row>
    <row r="40" spans="1:9" ht="15">
      <c r="A40" s="53" t="s">
        <v>99</v>
      </c>
      <c r="B40" s="77"/>
      <c r="C40" s="77">
        <v>29</v>
      </c>
      <c r="D40" s="63">
        <v>5741</v>
      </c>
      <c r="E40" s="77"/>
      <c r="F40" s="128">
        <v>5866</v>
      </c>
      <c r="G40" s="103"/>
    </row>
    <row r="41" spans="1:9" ht="15">
      <c r="A41" s="209" t="s">
        <v>100</v>
      </c>
      <c r="B41" s="77"/>
      <c r="C41" s="77">
        <v>30</v>
      </c>
      <c r="D41" s="63">
        <v>2714</v>
      </c>
      <c r="E41" s="77"/>
      <c r="F41" s="128">
        <v>2649</v>
      </c>
      <c r="I41" s="103"/>
    </row>
    <row r="42" spans="1:9" ht="15">
      <c r="A42" s="17"/>
      <c r="B42" s="34"/>
      <c r="C42" s="34"/>
      <c r="D42" s="68">
        <f>SUM(D38:D41)</f>
        <v>36188</v>
      </c>
      <c r="E42" s="34"/>
      <c r="F42" s="68">
        <f>SUM(F38:F41)</f>
        <v>38062</v>
      </c>
    </row>
    <row r="43" spans="1:9" ht="8.25" customHeight="1"/>
    <row r="44" spans="1:9" ht="15">
      <c r="A44" s="212" t="s">
        <v>101</v>
      </c>
      <c r="B44" s="90"/>
      <c r="C44" s="90"/>
      <c r="D44" s="91"/>
      <c r="E44" s="90"/>
      <c r="F44" s="91"/>
    </row>
    <row r="45" spans="1:9" ht="15">
      <c r="A45" s="53" t="s">
        <v>102</v>
      </c>
      <c r="B45" s="40"/>
      <c r="C45" s="40">
        <v>31</v>
      </c>
      <c r="D45" s="63">
        <v>41416</v>
      </c>
      <c r="E45" s="40"/>
      <c r="F45" s="128">
        <v>48291</v>
      </c>
    </row>
    <row r="46" spans="1:9" ht="15">
      <c r="A46" s="53" t="s">
        <v>103</v>
      </c>
      <c r="B46" s="40"/>
      <c r="C46" s="40">
        <v>27</v>
      </c>
      <c r="D46" s="63">
        <v>7153</v>
      </c>
      <c r="E46" s="40"/>
      <c r="F46" s="128">
        <v>7185</v>
      </c>
    </row>
    <row r="47" spans="1:9" ht="15">
      <c r="A47" s="53" t="s">
        <v>104</v>
      </c>
      <c r="B47" s="40"/>
      <c r="C47" s="40">
        <v>32</v>
      </c>
      <c r="D47" s="63">
        <v>6418</v>
      </c>
      <c r="E47" s="40"/>
      <c r="F47" s="128">
        <v>4712</v>
      </c>
    </row>
    <row r="48" spans="1:9" ht="15">
      <c r="A48" s="53" t="s">
        <v>105</v>
      </c>
      <c r="B48" s="40"/>
      <c r="C48" s="40">
        <v>33</v>
      </c>
      <c r="D48" s="63">
        <f>1526+249</f>
        <v>1775</v>
      </c>
      <c r="E48" s="40"/>
      <c r="F48" s="128">
        <v>497</v>
      </c>
    </row>
    <row r="49" spans="1:6" ht="15">
      <c r="A49" s="53" t="s">
        <v>106</v>
      </c>
      <c r="B49" s="40"/>
      <c r="C49" s="40">
        <v>34</v>
      </c>
      <c r="D49" s="63">
        <f>1582</f>
        <v>1582</v>
      </c>
      <c r="E49" s="40"/>
      <c r="F49" s="128">
        <v>609</v>
      </c>
    </row>
    <row r="50" spans="1:6" ht="16.5" customHeight="1">
      <c r="A50" s="53" t="s">
        <v>107</v>
      </c>
      <c r="B50" s="40"/>
      <c r="C50" s="40">
        <v>35</v>
      </c>
      <c r="D50" s="63">
        <v>6054</v>
      </c>
      <c r="E50" s="40"/>
      <c r="F50" s="128">
        <v>5363</v>
      </c>
    </row>
    <row r="51" spans="1:6" ht="15">
      <c r="A51" s="53" t="s">
        <v>108</v>
      </c>
      <c r="B51" s="40"/>
      <c r="C51" s="40">
        <v>36</v>
      </c>
      <c r="D51" s="63">
        <v>1509</v>
      </c>
      <c r="E51" s="40"/>
      <c r="F51" s="128">
        <v>1514</v>
      </c>
    </row>
    <row r="52" spans="1:6" ht="14.25">
      <c r="A52" s="31"/>
      <c r="B52" s="34"/>
      <c r="C52" s="34"/>
      <c r="D52" s="68">
        <f>SUM(D45:D51)</f>
        <v>65907</v>
      </c>
      <c r="E52" s="34"/>
      <c r="F52" s="68">
        <f>SUM(F45:F51)</f>
        <v>68171</v>
      </c>
    </row>
    <row r="53" spans="1:6" ht="6.75" customHeight="1">
      <c r="A53" s="31"/>
      <c r="B53" s="34"/>
      <c r="C53" s="34"/>
      <c r="D53" s="69"/>
      <c r="E53" s="34"/>
      <c r="F53" s="69"/>
    </row>
    <row r="54" spans="1:6" ht="14.25">
      <c r="A54" s="212" t="s">
        <v>109</v>
      </c>
      <c r="B54" s="34"/>
      <c r="C54" s="34"/>
      <c r="D54" s="70">
        <f>D42+D52</f>
        <v>102095</v>
      </c>
      <c r="E54" s="34"/>
      <c r="F54" s="70">
        <f>F42+F52</f>
        <v>106233</v>
      </c>
    </row>
    <row r="55" spans="1:6" ht="5.25" customHeight="1">
      <c r="A55" s="92"/>
      <c r="B55" s="34"/>
      <c r="C55" s="34"/>
      <c r="D55" s="69"/>
      <c r="E55" s="34"/>
      <c r="F55" s="69"/>
    </row>
    <row r="56" spans="1:6" ht="15" thickBot="1">
      <c r="A56" s="211" t="s">
        <v>110</v>
      </c>
      <c r="B56" s="34"/>
      <c r="C56" s="34"/>
      <c r="D56" s="71">
        <f>D35+D54</f>
        <v>576966</v>
      </c>
      <c r="E56" s="34"/>
      <c r="F56" s="71">
        <f>F35+F54</f>
        <v>569108</v>
      </c>
    </row>
    <row r="57" spans="1:6" ht="7.5" customHeight="1" thickTop="1">
      <c r="A57" s="20"/>
      <c r="B57" s="40"/>
      <c r="C57" s="40"/>
      <c r="D57" s="134"/>
      <c r="E57" s="40"/>
      <c r="F57" s="134"/>
    </row>
    <row r="58" spans="1:6" ht="15" customHeight="1">
      <c r="A58" s="20"/>
      <c r="B58" s="40"/>
      <c r="C58" s="40"/>
      <c r="D58" s="134"/>
      <c r="E58" s="40"/>
      <c r="F58" s="134"/>
    </row>
    <row r="59" spans="1:6" ht="15">
      <c r="A59" s="97" t="str">
        <f>IS!A39</f>
        <v>The notes on pages 5 to 92 are an integral part of the present financial statement.</v>
      </c>
      <c r="B59" s="40"/>
      <c r="C59" s="98"/>
      <c r="D59" s="169"/>
      <c r="E59" s="170"/>
      <c r="F59" s="169"/>
    </row>
    <row r="60" spans="1:6" ht="12.75" customHeight="1">
      <c r="A60" s="97"/>
      <c r="B60" s="40"/>
      <c r="C60" s="98"/>
      <c r="D60" s="100"/>
      <c r="E60" s="98"/>
      <c r="F60" s="100"/>
    </row>
    <row r="61" spans="1:6" ht="22.5" customHeight="1">
      <c r="A61" s="36"/>
      <c r="B61" s="36"/>
      <c r="C61" s="36"/>
      <c r="D61" s="36"/>
      <c r="E61" s="36"/>
      <c r="F61" s="36"/>
    </row>
    <row r="62" spans="1:6" s="16" customFormat="1" ht="15">
      <c r="A62" s="182" t="s">
        <v>15</v>
      </c>
      <c r="B62" s="37"/>
      <c r="C62" s="37"/>
      <c r="D62" s="164"/>
      <c r="E62" s="37"/>
      <c r="F62" s="163"/>
    </row>
    <row r="63" spans="1:6" s="16" customFormat="1" ht="15">
      <c r="A63" s="200" t="s">
        <v>10</v>
      </c>
      <c r="B63" s="37"/>
      <c r="C63" s="37"/>
      <c r="D63" s="37"/>
      <c r="E63" s="37"/>
      <c r="F63" s="163"/>
    </row>
    <row r="64" spans="1:6" s="16" customFormat="1" ht="6" customHeight="1">
      <c r="A64" s="214"/>
      <c r="B64" s="37"/>
      <c r="C64" s="37"/>
      <c r="D64" s="37"/>
      <c r="E64" s="37"/>
      <c r="F64" s="37"/>
    </row>
    <row r="65" spans="1:6" s="16" customFormat="1" ht="15">
      <c r="A65" s="182" t="s">
        <v>16</v>
      </c>
      <c r="B65" s="37"/>
      <c r="C65" s="37"/>
      <c r="D65" s="37"/>
      <c r="E65" s="37"/>
      <c r="F65" s="37"/>
    </row>
    <row r="66" spans="1:6" s="16" customFormat="1" ht="15">
      <c r="A66" s="200" t="s">
        <v>17</v>
      </c>
      <c r="B66" s="37"/>
      <c r="C66" s="37"/>
      <c r="D66" s="37"/>
      <c r="E66" s="37"/>
      <c r="F66" s="163"/>
    </row>
    <row r="67" spans="1:6" s="16" customFormat="1" ht="4.5" customHeight="1">
      <c r="A67" s="214"/>
      <c r="B67" s="37"/>
      <c r="C67" s="37"/>
      <c r="D67" s="37"/>
      <c r="E67" s="37"/>
      <c r="F67" s="37"/>
    </row>
    <row r="68" spans="1:6" s="16" customFormat="1" ht="15">
      <c r="A68" s="215" t="s">
        <v>67</v>
      </c>
      <c r="B68" s="37"/>
      <c r="C68" s="37"/>
      <c r="D68" s="37"/>
      <c r="E68" s="37"/>
      <c r="F68" s="37"/>
    </row>
    <row r="69" spans="1:6" s="16" customFormat="1" ht="15">
      <c r="A69" s="216" t="s">
        <v>68</v>
      </c>
      <c r="B69" s="37"/>
      <c r="C69" s="37"/>
      <c r="D69" s="37"/>
      <c r="E69" s="37"/>
      <c r="F69" s="37"/>
    </row>
  </sheetData>
  <mergeCells count="5">
    <mergeCell ref="F4:F5"/>
    <mergeCell ref="C4:C5"/>
    <mergeCell ref="D4:D5"/>
    <mergeCell ref="A1:G1"/>
    <mergeCell ref="A2:G2"/>
  </mergeCells>
  <phoneticPr fontId="0" type="noConversion"/>
  <pageMargins left="0.74803149606299213" right="0.43307086614173229" top="0.39370078740157483" bottom="0.31496062992125984" header="0.43307086614173229" footer="0.35433070866141736"/>
  <pageSetup paperSize="9" scale="77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9"/>
  <sheetViews>
    <sheetView view="pageBreakPreview" topLeftCell="A25" zoomScaleNormal="100" zoomScaleSheetLayoutView="100" workbookViewId="0">
      <selection activeCell="A40" sqref="A40"/>
    </sheetView>
  </sheetViews>
  <sheetFormatPr defaultColWidth="2.5703125" defaultRowHeight="15.75"/>
  <cols>
    <col min="1" max="1" width="70" style="13" customWidth="1"/>
    <col min="2" max="2" width="7.7109375" style="6" customWidth="1"/>
    <col min="3" max="3" width="13.140625" style="6" customWidth="1"/>
    <col min="4" max="4" width="1.7109375" style="6" customWidth="1"/>
    <col min="5" max="5" width="12.42578125" style="7" customWidth="1"/>
    <col min="6" max="27" width="11.5703125" style="3" customWidth="1"/>
    <col min="28" max="16384" width="2.5703125" style="3"/>
  </cols>
  <sheetData>
    <row r="1" spans="1:5" s="1" customFormat="1" ht="15">
      <c r="A1" s="220" t="s">
        <v>8</v>
      </c>
      <c r="B1" s="220"/>
      <c r="C1" s="220"/>
      <c r="D1" s="220"/>
      <c r="E1" s="220"/>
    </row>
    <row r="2" spans="1:5" s="2" customFormat="1" ht="15">
      <c r="A2" s="221" t="s">
        <v>115</v>
      </c>
      <c r="B2" s="221"/>
      <c r="C2" s="221"/>
      <c r="D2" s="221"/>
      <c r="E2" s="221"/>
    </row>
    <row r="3" spans="1:5" s="2" customFormat="1" ht="15">
      <c r="A3" s="220" t="s">
        <v>117</v>
      </c>
      <c r="B3" s="220"/>
      <c r="C3" s="220"/>
      <c r="D3" s="220"/>
      <c r="E3" s="220"/>
    </row>
    <row r="4" spans="1:5" ht="17.25" customHeight="1">
      <c r="A4" s="295" t="s">
        <v>114</v>
      </c>
      <c r="B4" s="295"/>
      <c r="C4" s="58">
        <v>2017</v>
      </c>
      <c r="D4" s="59"/>
      <c r="E4" s="58">
        <v>2016</v>
      </c>
    </row>
    <row r="5" spans="1:5" ht="14.25" customHeight="1">
      <c r="A5" s="44"/>
      <c r="B5" s="14"/>
      <c r="C5" s="42" t="s">
        <v>0</v>
      </c>
      <c r="D5" s="14"/>
      <c r="E5" s="42" t="s">
        <v>0</v>
      </c>
    </row>
    <row r="6" spans="1:5" ht="12.75" customHeight="1">
      <c r="A6" s="44"/>
      <c r="B6" s="14"/>
      <c r="C6" s="122"/>
      <c r="D6" s="14"/>
      <c r="E6" s="122"/>
    </row>
    <row r="7" spans="1:5" ht="15">
      <c r="A7" s="224" t="s">
        <v>116</v>
      </c>
      <c r="B7" s="45"/>
      <c r="C7" s="46"/>
      <c r="D7" s="45"/>
      <c r="E7" s="46"/>
    </row>
    <row r="8" spans="1:5" ht="15">
      <c r="A8" s="225" t="s">
        <v>119</v>
      </c>
      <c r="B8" s="45"/>
      <c r="C8" s="72">
        <v>44343</v>
      </c>
      <c r="D8" s="45"/>
      <c r="E8" s="72">
        <v>53231</v>
      </c>
    </row>
    <row r="9" spans="1:5" ht="15">
      <c r="A9" s="225" t="s">
        <v>120</v>
      </c>
      <c r="B9" s="45"/>
      <c r="C9" s="72">
        <v>-24687</v>
      </c>
      <c r="D9" s="45"/>
      <c r="E9" s="72">
        <v>-30126</v>
      </c>
    </row>
    <row r="10" spans="1:5" ht="15">
      <c r="A10" s="225" t="s">
        <v>121</v>
      </c>
      <c r="B10" s="45"/>
      <c r="C10" s="72">
        <v>-8360</v>
      </c>
      <c r="D10" s="45"/>
      <c r="E10" s="72">
        <v>-8002</v>
      </c>
    </row>
    <row r="11" spans="1:5" s="5" customFormat="1" ht="15">
      <c r="A11" s="225" t="s">
        <v>122</v>
      </c>
      <c r="B11" s="48"/>
      <c r="C11" s="72">
        <v>-1082</v>
      </c>
      <c r="D11" s="48"/>
      <c r="E11" s="72">
        <v>-2338</v>
      </c>
    </row>
    <row r="12" spans="1:5" s="5" customFormat="1" ht="15">
      <c r="A12" s="225" t="s">
        <v>123</v>
      </c>
      <c r="B12" s="48"/>
      <c r="C12" s="72">
        <v>541</v>
      </c>
      <c r="D12" s="48"/>
      <c r="E12" s="72">
        <v>0</v>
      </c>
    </row>
    <row r="13" spans="1:5" s="5" customFormat="1" ht="15">
      <c r="A13" s="225" t="s">
        <v>124</v>
      </c>
      <c r="B13" s="48"/>
      <c r="C13" s="72">
        <v>0</v>
      </c>
      <c r="D13" s="48"/>
      <c r="E13" s="72">
        <v>-900</v>
      </c>
    </row>
    <row r="14" spans="1:5" s="5" customFormat="1" ht="15">
      <c r="A14" s="227" t="s">
        <v>125</v>
      </c>
      <c r="B14" s="48"/>
      <c r="C14" s="72">
        <v>-209</v>
      </c>
      <c r="D14" s="48"/>
      <c r="E14" s="72">
        <v>-481</v>
      </c>
    </row>
    <row r="15" spans="1:5" s="5" customFormat="1" ht="15">
      <c r="A15" s="228" t="s">
        <v>126</v>
      </c>
      <c r="B15" s="48"/>
      <c r="C15" s="72">
        <v>-50</v>
      </c>
      <c r="D15" s="48"/>
      <c r="E15" s="72">
        <v>-126</v>
      </c>
    </row>
    <row r="16" spans="1:5" ht="15">
      <c r="A16" s="230" t="s">
        <v>127</v>
      </c>
      <c r="B16" s="48"/>
      <c r="C16" s="72">
        <v>-371</v>
      </c>
      <c r="D16" s="48"/>
      <c r="E16" s="72">
        <v>-218</v>
      </c>
    </row>
    <row r="17" spans="1:5" s="5" customFormat="1" ht="14.25">
      <c r="A17" s="229" t="s">
        <v>128</v>
      </c>
      <c r="B17" s="48"/>
      <c r="C17" s="73">
        <f>SUM(C8:C16)</f>
        <v>10125</v>
      </c>
      <c r="D17" s="48"/>
      <c r="E17" s="73">
        <f>SUM(E8:E16)</f>
        <v>11040</v>
      </c>
    </row>
    <row r="18" spans="1:5" s="5" customFormat="1" ht="6" customHeight="1">
      <c r="A18" s="43"/>
      <c r="B18" s="48"/>
      <c r="C18" s="60"/>
      <c r="D18" s="48"/>
      <c r="E18" s="60"/>
    </row>
    <row r="19" spans="1:5" s="5" customFormat="1" ht="14.25">
      <c r="A19" s="232" t="s">
        <v>129</v>
      </c>
      <c r="B19" s="48"/>
      <c r="C19" s="60"/>
      <c r="D19" s="48"/>
      <c r="E19" s="60"/>
    </row>
    <row r="20" spans="1:5" ht="15">
      <c r="A20" s="231" t="s">
        <v>130</v>
      </c>
      <c r="B20" s="48"/>
      <c r="C20" s="72">
        <v>-1326</v>
      </c>
      <c r="D20" s="72"/>
      <c r="E20" s="72">
        <v>-1193</v>
      </c>
    </row>
    <row r="21" spans="1:5" ht="15">
      <c r="A21" s="231" t="s">
        <v>131</v>
      </c>
      <c r="B21" s="48"/>
      <c r="C21" s="72">
        <v>8</v>
      </c>
      <c r="D21" s="72"/>
      <c r="E21" s="72">
        <v>51</v>
      </c>
    </row>
    <row r="22" spans="1:5" ht="15">
      <c r="A22" s="231" t="s">
        <v>132</v>
      </c>
      <c r="B22" s="48"/>
      <c r="C22" s="72">
        <v>-11</v>
      </c>
      <c r="D22" s="72"/>
      <c r="E22" s="72">
        <v>0</v>
      </c>
    </row>
    <row r="23" spans="1:5" ht="15">
      <c r="A23" s="233" t="s">
        <v>133</v>
      </c>
      <c r="B23" s="48"/>
      <c r="C23" s="72">
        <v>0</v>
      </c>
      <c r="D23" s="72"/>
      <c r="E23" s="72">
        <v>4</v>
      </c>
    </row>
    <row r="24" spans="1:5" ht="15">
      <c r="A24" s="234" t="s">
        <v>134</v>
      </c>
      <c r="B24" s="48"/>
      <c r="C24" s="72">
        <v>-7</v>
      </c>
      <c r="D24" s="72"/>
      <c r="E24" s="72">
        <v>-168</v>
      </c>
    </row>
    <row r="25" spans="1:5" ht="15">
      <c r="A25" s="235" t="s">
        <v>135</v>
      </c>
      <c r="B25" s="48"/>
      <c r="C25" s="72">
        <v>86</v>
      </c>
      <c r="D25" s="72"/>
      <c r="E25" s="72">
        <v>108</v>
      </c>
    </row>
    <row r="26" spans="1:5" ht="15">
      <c r="A26" s="236" t="s">
        <v>136</v>
      </c>
      <c r="B26" s="48"/>
      <c r="C26" s="72">
        <v>0</v>
      </c>
      <c r="D26" s="72"/>
      <c r="E26" s="72">
        <v>-11036</v>
      </c>
    </row>
    <row r="27" spans="1:5" ht="15">
      <c r="A27" s="237" t="s">
        <v>137</v>
      </c>
      <c r="B27" s="48"/>
      <c r="C27" s="72">
        <v>0</v>
      </c>
      <c r="D27" s="72"/>
      <c r="E27" s="72">
        <v>0</v>
      </c>
    </row>
    <row r="28" spans="1:5" ht="15">
      <c r="A28" s="238" t="s">
        <v>138</v>
      </c>
      <c r="B28" s="48"/>
      <c r="C28" s="72">
        <v>-3586</v>
      </c>
      <c r="D28" s="72"/>
      <c r="E28" s="72">
        <v>-1478</v>
      </c>
    </row>
    <row r="29" spans="1:5" ht="15">
      <c r="A29" s="239" t="s">
        <v>139</v>
      </c>
      <c r="B29" s="48"/>
      <c r="C29" s="72">
        <v>275</v>
      </c>
      <c r="D29" s="72"/>
      <c r="E29" s="72">
        <v>9755</v>
      </c>
    </row>
    <row r="30" spans="1:5" ht="15">
      <c r="A30" s="240" t="s">
        <v>140</v>
      </c>
      <c r="B30" s="48"/>
      <c r="C30" s="72">
        <v>-357</v>
      </c>
      <c r="D30" s="72"/>
      <c r="E30" s="72">
        <v>0</v>
      </c>
    </row>
    <row r="31" spans="1:5" ht="15">
      <c r="A31" s="241" t="s">
        <v>141</v>
      </c>
      <c r="B31" s="48"/>
      <c r="C31" s="72">
        <v>0</v>
      </c>
      <c r="D31" s="72"/>
      <c r="E31" s="72">
        <v>0</v>
      </c>
    </row>
    <row r="32" spans="1:5" ht="15">
      <c r="A32" s="243" t="s">
        <v>142</v>
      </c>
      <c r="B32" s="48"/>
      <c r="C32" s="72">
        <v>1732</v>
      </c>
      <c r="D32" s="72"/>
      <c r="E32" s="72">
        <v>984</v>
      </c>
    </row>
    <row r="33" spans="1:8" ht="15">
      <c r="A33" s="285" t="s">
        <v>127</v>
      </c>
      <c r="B33" s="48"/>
      <c r="C33" s="72">
        <v>-45</v>
      </c>
      <c r="D33" s="72"/>
      <c r="E33" s="72">
        <v>0</v>
      </c>
    </row>
    <row r="34" spans="1:8" ht="15">
      <c r="A34" s="244" t="s">
        <v>143</v>
      </c>
      <c r="B34" s="48"/>
      <c r="C34" s="73">
        <f>SUM(C20:C33)</f>
        <v>-3231</v>
      </c>
      <c r="D34" s="48"/>
      <c r="E34" s="73">
        <f>SUM(E20:E33)</f>
        <v>-2973</v>
      </c>
    </row>
    <row r="35" spans="1:8" ht="6" customHeight="1">
      <c r="A35" s="47"/>
      <c r="B35" s="48"/>
      <c r="C35" s="60"/>
      <c r="D35" s="48"/>
      <c r="E35" s="60"/>
      <c r="F35" s="3" t="s">
        <v>1</v>
      </c>
    </row>
    <row r="36" spans="1:8" ht="15">
      <c r="A36" s="245" t="s">
        <v>144</v>
      </c>
      <c r="B36" s="48"/>
      <c r="C36" s="61"/>
      <c r="D36" s="48"/>
      <c r="E36" s="61"/>
    </row>
    <row r="37" spans="1:8" ht="15">
      <c r="A37" s="246" t="s">
        <v>145</v>
      </c>
      <c r="B37" s="48"/>
      <c r="C37" s="72">
        <v>-1797</v>
      </c>
      <c r="D37" s="72"/>
      <c r="E37" s="72">
        <v>-1797</v>
      </c>
    </row>
    <row r="38" spans="1:8" ht="15">
      <c r="A38" s="247" t="s">
        <v>146</v>
      </c>
      <c r="B38" s="48"/>
      <c r="C38" s="72">
        <v>7412</v>
      </c>
      <c r="D38" s="72"/>
      <c r="E38" s="72">
        <v>6152</v>
      </c>
    </row>
    <row r="39" spans="1:8" ht="15">
      <c r="A39" s="248" t="s">
        <v>147</v>
      </c>
      <c r="B39" s="48"/>
      <c r="C39" s="72">
        <v>-14251</v>
      </c>
      <c r="D39" s="72"/>
      <c r="E39" s="72">
        <v>-5932</v>
      </c>
      <c r="H39" s="3" t="s">
        <v>1</v>
      </c>
    </row>
    <row r="40" spans="1:8" ht="15">
      <c r="A40" s="249" t="s">
        <v>148</v>
      </c>
      <c r="B40" s="48"/>
      <c r="C40" s="72">
        <v>-168</v>
      </c>
      <c r="D40" s="72"/>
      <c r="E40" s="72">
        <v>-267</v>
      </c>
    </row>
    <row r="41" spans="1:8" ht="15">
      <c r="A41" s="250" t="s">
        <v>149</v>
      </c>
      <c r="B41" s="48"/>
      <c r="C41" s="72">
        <v>0</v>
      </c>
      <c r="D41" s="72"/>
      <c r="E41" s="72">
        <v>-5</v>
      </c>
    </row>
    <row r="42" spans="1:8" ht="15">
      <c r="A42" s="251" t="s">
        <v>150</v>
      </c>
      <c r="B42" s="48"/>
      <c r="C42" s="72">
        <v>-4</v>
      </c>
      <c r="D42" s="72"/>
      <c r="E42" s="72">
        <v>-1</v>
      </c>
    </row>
    <row r="43" spans="1:8" ht="15">
      <c r="A43" s="252" t="s">
        <v>151</v>
      </c>
      <c r="B43" s="48"/>
      <c r="C43" s="72">
        <v>-4</v>
      </c>
      <c r="D43" s="72"/>
      <c r="E43" s="72">
        <v>-8</v>
      </c>
    </row>
    <row r="44" spans="1:8" s="5" customFormat="1" ht="14.25">
      <c r="A44" s="253" t="s">
        <v>152</v>
      </c>
      <c r="B44" s="48"/>
      <c r="C44" s="73">
        <f>SUM(C37:C43)</f>
        <v>-8812</v>
      </c>
      <c r="D44" s="48"/>
      <c r="E44" s="73">
        <f>SUM(E37:E43)</f>
        <v>-1858</v>
      </c>
    </row>
    <row r="45" spans="1:8" ht="6.75" customHeight="1">
      <c r="A45" s="49"/>
      <c r="B45" s="48"/>
      <c r="C45" s="72"/>
      <c r="D45" s="48"/>
      <c r="E45" s="72"/>
    </row>
    <row r="46" spans="1:8" s="21" customFormat="1" ht="16.5" customHeight="1">
      <c r="A46" s="254" t="s">
        <v>153</v>
      </c>
      <c r="B46" s="48"/>
      <c r="C46" s="76">
        <f>C44+C34+C17</f>
        <v>-1918</v>
      </c>
      <c r="D46" s="48"/>
      <c r="E46" s="76">
        <f>E44+E34+E17</f>
        <v>6209</v>
      </c>
    </row>
    <row r="47" spans="1:8" s="21" customFormat="1" ht="5.25" customHeight="1">
      <c r="A47" s="49"/>
      <c r="B47" s="48"/>
      <c r="C47" s="60"/>
      <c r="D47" s="48"/>
      <c r="E47" s="60"/>
    </row>
    <row r="48" spans="1:8" s="22" customFormat="1" ht="15">
      <c r="A48" s="255" t="s">
        <v>154</v>
      </c>
      <c r="B48" s="48"/>
      <c r="C48" s="72">
        <v>4343</v>
      </c>
      <c r="D48" s="48"/>
      <c r="E48" s="72">
        <v>3745</v>
      </c>
    </row>
    <row r="49" spans="1:5" s="22" customFormat="1" ht="6" customHeight="1">
      <c r="A49" s="49"/>
      <c r="B49" s="48"/>
      <c r="C49" s="62"/>
      <c r="D49" s="48"/>
      <c r="E49" s="62"/>
    </row>
    <row r="50" spans="1:5" thickBot="1">
      <c r="A50" s="256" t="s">
        <v>155</v>
      </c>
      <c r="B50" s="48">
        <v>25</v>
      </c>
      <c r="C50" s="96">
        <f>C48+C46</f>
        <v>2425</v>
      </c>
      <c r="D50" s="48"/>
      <c r="E50" s="96">
        <f>E48+E46</f>
        <v>9954</v>
      </c>
    </row>
    <row r="51" spans="1:5" ht="12" customHeight="1" thickTop="1">
      <c r="A51" s="50"/>
      <c r="B51" s="45"/>
      <c r="C51" s="161"/>
      <c r="D51" s="45"/>
      <c r="E51" s="161"/>
    </row>
    <row r="52" spans="1:5" ht="12" customHeight="1">
      <c r="A52" s="50"/>
      <c r="B52" s="45"/>
      <c r="C52" s="161"/>
      <c r="D52" s="45"/>
      <c r="E52" s="161"/>
    </row>
    <row r="53" spans="1:5" ht="15">
      <c r="A53" s="78" t="str">
        <f>IS!A39</f>
        <v>The notes on pages 5 to 92 are an integral part of the present financial statement.</v>
      </c>
      <c r="B53" s="45"/>
      <c r="C53" s="129"/>
      <c r="D53" s="45"/>
      <c r="E53" s="4"/>
    </row>
    <row r="54" spans="1:5" ht="15">
      <c r="A54" s="257" t="s">
        <v>15</v>
      </c>
      <c r="B54" s="45"/>
      <c r="C54" s="129"/>
      <c r="D54" s="45"/>
      <c r="E54" s="4"/>
    </row>
    <row r="55" spans="1:5" ht="15">
      <c r="A55" s="258" t="s">
        <v>10</v>
      </c>
      <c r="B55" s="51"/>
      <c r="C55" s="51"/>
      <c r="D55" s="51"/>
    </row>
    <row r="56" spans="1:5" ht="15">
      <c r="A56" s="259"/>
      <c r="B56" s="51"/>
      <c r="C56" s="51"/>
      <c r="D56" s="51"/>
    </row>
    <row r="57" spans="1:5" ht="15">
      <c r="A57" s="257" t="s">
        <v>16</v>
      </c>
      <c r="B57" s="51"/>
      <c r="C57" s="51"/>
      <c r="D57" s="51"/>
    </row>
    <row r="58" spans="1:5" ht="15">
      <c r="A58" s="258" t="s">
        <v>17</v>
      </c>
      <c r="B58" s="51"/>
      <c r="C58" s="51"/>
      <c r="D58" s="51"/>
    </row>
    <row r="59" spans="1:5" ht="15">
      <c r="A59" s="259"/>
      <c r="B59" s="51"/>
      <c r="C59" s="51"/>
      <c r="D59" s="51"/>
    </row>
    <row r="60" spans="1:5" ht="9.75" customHeight="1">
      <c r="A60" s="260" t="s">
        <v>67</v>
      </c>
      <c r="B60" s="51"/>
      <c r="C60" s="51"/>
      <c r="D60" s="51"/>
    </row>
    <row r="61" spans="1:5" ht="9.75" customHeight="1">
      <c r="A61" s="261" t="s">
        <v>68</v>
      </c>
      <c r="B61" s="51"/>
      <c r="C61" s="51"/>
      <c r="D61" s="51"/>
    </row>
    <row r="62" spans="1:5" ht="15">
      <c r="A62" s="123"/>
    </row>
    <row r="63" spans="1:5" ht="15">
      <c r="A63" s="79"/>
    </row>
    <row r="64" spans="1:5" ht="15">
      <c r="A64" s="80"/>
    </row>
    <row r="65" spans="1:1" ht="15">
      <c r="A65" s="93"/>
    </row>
    <row r="66" spans="1:1" ht="15">
      <c r="A66" s="94"/>
    </row>
    <row r="67" spans="1:1" ht="15">
      <c r="A67" s="93"/>
    </row>
    <row r="68" spans="1:1" ht="15">
      <c r="A68" s="95"/>
    </row>
    <row r="69" spans="1:1" ht="15">
      <c r="A69" s="95"/>
    </row>
  </sheetData>
  <mergeCells count="1">
    <mergeCell ref="A4:B4"/>
  </mergeCells>
  <phoneticPr fontId="1" type="noConversion"/>
  <pageMargins left="0.78740157480314965" right="0.51181102362204722" top="0.51181102362204722" bottom="0.34" header="0.23622047244094491" footer="0.23622047244094491"/>
  <pageSetup paperSize="9" scale="85" firstPageNumber="3" orientation="portrait" blackAndWhite="1" useFirstPageNumber="1" horizontalDpi="300" verticalDpi="30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9"/>
  <sheetViews>
    <sheetView tabSelected="1" view="pageBreakPreview" zoomScale="80" zoomScaleNormal="100" zoomScaleSheetLayoutView="80" workbookViewId="0">
      <selection activeCell="A19" sqref="A19"/>
    </sheetView>
  </sheetViews>
  <sheetFormatPr defaultRowHeight="15"/>
  <cols>
    <col min="1" max="1" width="67.5703125" style="10" customWidth="1"/>
    <col min="2" max="2" width="8.85546875" style="10" customWidth="1"/>
    <col min="3" max="3" width="12" style="10" customWidth="1"/>
    <col min="4" max="4" width="0.5703125" style="10" customWidth="1"/>
    <col min="5" max="5" width="12" style="10" customWidth="1"/>
    <col min="6" max="6" width="0.7109375" style="10" customWidth="1"/>
    <col min="7" max="7" width="11.85546875" style="10" customWidth="1"/>
    <col min="8" max="8" width="0.5703125" style="10" customWidth="1"/>
    <col min="9" max="9" width="15" style="10" customWidth="1"/>
    <col min="10" max="10" width="0.5703125" style="10" customWidth="1"/>
    <col min="11" max="11" width="13.85546875" style="10" customWidth="1"/>
    <col min="12" max="12" width="0.85546875" style="10" customWidth="1"/>
    <col min="13" max="13" width="14.5703125" style="10" customWidth="1"/>
    <col min="14" max="14" width="0.28515625" style="10" customWidth="1"/>
    <col min="15" max="15" width="11.5703125" style="10" customWidth="1"/>
    <col min="16" max="16" width="0.42578125" style="10" customWidth="1"/>
    <col min="17" max="17" width="13.5703125" style="10" customWidth="1"/>
    <col min="18" max="18" width="9.5703125" style="10" bestFit="1" customWidth="1"/>
    <col min="19" max="16384" width="9.140625" style="10"/>
  </cols>
  <sheetData>
    <row r="1" spans="1:19" ht="18" customHeight="1">
      <c r="A1" s="263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9" ht="18" customHeight="1">
      <c r="A2" s="296" t="s">
        <v>156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9" ht="18" customHeight="1">
      <c r="A3" s="220" t="s">
        <v>117</v>
      </c>
      <c r="B3" s="1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9" ht="36.75" customHeight="1">
      <c r="A4" s="19"/>
      <c r="B4" s="1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9" s="114" customFormat="1" ht="15" customHeight="1">
      <c r="A5" s="302" t="s">
        <v>114</v>
      </c>
      <c r="B5" s="302"/>
      <c r="C5" s="298" t="s">
        <v>157</v>
      </c>
      <c r="D5" s="112"/>
      <c r="E5" s="299" t="s">
        <v>92</v>
      </c>
      <c r="F5" s="112"/>
      <c r="G5" s="299" t="s">
        <v>158</v>
      </c>
      <c r="H5" s="113"/>
      <c r="I5" s="299" t="s">
        <v>159</v>
      </c>
      <c r="J5" s="112"/>
      <c r="K5" s="299" t="s">
        <v>160</v>
      </c>
      <c r="L5" s="113"/>
      <c r="M5" s="299" t="s">
        <v>161</v>
      </c>
      <c r="N5" s="113"/>
      <c r="O5" s="299" t="s">
        <v>94</v>
      </c>
      <c r="P5" s="113"/>
      <c r="Q5" s="299" t="s">
        <v>162</v>
      </c>
    </row>
    <row r="6" spans="1:19" s="117" customFormat="1" ht="52.5" customHeight="1">
      <c r="A6" s="302"/>
      <c r="B6" s="302"/>
      <c r="C6" s="298"/>
      <c r="D6" s="115"/>
      <c r="E6" s="300"/>
      <c r="F6" s="115"/>
      <c r="G6" s="300"/>
      <c r="H6" s="116"/>
      <c r="I6" s="300"/>
      <c r="J6" s="115"/>
      <c r="K6" s="300"/>
      <c r="L6" s="116"/>
      <c r="M6" s="300"/>
      <c r="N6" s="116"/>
      <c r="O6" s="300"/>
      <c r="P6" s="116"/>
      <c r="Q6" s="300"/>
    </row>
    <row r="7" spans="1:19" s="26" customFormat="1">
      <c r="A7" s="133"/>
      <c r="B7" s="111"/>
      <c r="C7" s="24" t="s">
        <v>0</v>
      </c>
      <c r="D7" s="24"/>
      <c r="E7" s="24" t="s">
        <v>0</v>
      </c>
      <c r="F7" s="24"/>
      <c r="G7" s="24" t="s">
        <v>0</v>
      </c>
      <c r="H7" s="24"/>
      <c r="I7" s="24" t="s">
        <v>0</v>
      </c>
      <c r="J7" s="24"/>
      <c r="K7" s="24" t="s">
        <v>0</v>
      </c>
      <c r="L7" s="24"/>
      <c r="M7" s="24" t="s">
        <v>0</v>
      </c>
      <c r="N7" s="24"/>
      <c r="O7" s="24" t="s">
        <v>0</v>
      </c>
      <c r="P7" s="24"/>
      <c r="Q7" s="24" t="s">
        <v>0</v>
      </c>
    </row>
    <row r="8" spans="1:19" s="23" customFormat="1" ht="9" customHeight="1">
      <c r="A8" s="32"/>
      <c r="B8" s="3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4"/>
      <c r="Q8" s="150"/>
    </row>
    <row r="9" spans="1:19" s="16" customFormat="1" ht="18" customHeight="1">
      <c r="A9" s="264" t="s">
        <v>163</v>
      </c>
      <c r="B9" s="56"/>
      <c r="C9" s="168">
        <v>134798</v>
      </c>
      <c r="D9" s="167"/>
      <c r="E9" s="168">
        <v>-17597</v>
      </c>
      <c r="F9" s="167"/>
      <c r="G9" s="168">
        <v>45256</v>
      </c>
      <c r="H9" s="167"/>
      <c r="I9" s="168">
        <v>22286</v>
      </c>
      <c r="J9" s="24"/>
      <c r="K9" s="168">
        <v>1290</v>
      </c>
      <c r="L9" s="167"/>
      <c r="M9" s="168">
        <v>215395</v>
      </c>
      <c r="N9" s="167"/>
      <c r="O9" s="168">
        <v>30198</v>
      </c>
      <c r="P9" s="167"/>
      <c r="Q9" s="168">
        <f>SUM(C9:P9)</f>
        <v>431626</v>
      </c>
      <c r="R9" s="124"/>
      <c r="S9" s="124"/>
    </row>
    <row r="10" spans="1:19" s="16" customFormat="1">
      <c r="A10" s="301" t="s">
        <v>164</v>
      </c>
      <c r="B10" s="301"/>
      <c r="C10" s="37"/>
      <c r="D10" s="37"/>
      <c r="E10" s="15"/>
      <c r="F10" s="15"/>
      <c r="Q10" s="124"/>
    </row>
    <row r="11" spans="1:19" s="16" customFormat="1">
      <c r="A11" s="265" t="s">
        <v>165</v>
      </c>
      <c r="B11" s="18"/>
      <c r="C11" s="55">
        <v>0</v>
      </c>
      <c r="D11" s="55"/>
      <c r="E11" s="55">
        <v>-1212</v>
      </c>
      <c r="F11" s="55"/>
      <c r="G11" s="55">
        <v>0</v>
      </c>
      <c r="H11" s="55"/>
      <c r="I11" s="55">
        <v>0</v>
      </c>
      <c r="J11" s="55"/>
      <c r="K11" s="55">
        <v>0</v>
      </c>
      <c r="L11" s="55"/>
      <c r="M11" s="55">
        <v>0</v>
      </c>
      <c r="N11" s="55"/>
      <c r="O11" s="55">
        <v>0</v>
      </c>
      <c r="P11" s="55"/>
      <c r="Q11" s="55">
        <f>SUM(C11:P11)</f>
        <v>-1212</v>
      </c>
    </row>
    <row r="12" spans="1:19" s="16" customFormat="1" ht="5.25" customHeight="1">
      <c r="A12" s="119"/>
      <c r="B12" s="1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9" s="16" customFormat="1">
      <c r="A13" s="266" t="s">
        <v>166</v>
      </c>
      <c r="B13" s="18"/>
      <c r="C13" s="54">
        <v>0</v>
      </c>
      <c r="D13" s="55"/>
      <c r="E13" s="54">
        <v>0</v>
      </c>
      <c r="F13" s="55"/>
      <c r="G13" s="54">
        <f>G14</f>
        <v>2585</v>
      </c>
      <c r="H13" s="55"/>
      <c r="I13" s="54">
        <v>0</v>
      </c>
      <c r="J13" s="55"/>
      <c r="K13" s="54">
        <v>0</v>
      </c>
      <c r="L13" s="55"/>
      <c r="M13" s="54">
        <f>M14</f>
        <v>14191</v>
      </c>
      <c r="N13" s="55"/>
      <c r="O13" s="54">
        <f>O14+O15</f>
        <v>-25846</v>
      </c>
      <c r="P13" s="55"/>
      <c r="Q13" s="54">
        <f>G13+M13+O13</f>
        <v>-9070</v>
      </c>
    </row>
    <row r="14" spans="1:19" s="16" customFormat="1">
      <c r="A14" s="267" t="s">
        <v>167</v>
      </c>
      <c r="B14" s="74"/>
      <c r="C14" s="131">
        <v>0</v>
      </c>
      <c r="D14" s="131"/>
      <c r="E14" s="131">
        <v>0</v>
      </c>
      <c r="F14" s="131"/>
      <c r="G14" s="131">
        <v>2585</v>
      </c>
      <c r="H14" s="131"/>
      <c r="I14" s="131">
        <v>0</v>
      </c>
      <c r="J14" s="131"/>
      <c r="K14" s="131">
        <v>0</v>
      </c>
      <c r="L14" s="131"/>
      <c r="M14" s="131">
        <v>14191</v>
      </c>
      <c r="N14" s="131"/>
      <c r="O14" s="131">
        <f>-G14-M14</f>
        <v>-16776</v>
      </c>
      <c r="P14" s="131"/>
      <c r="Q14" s="55">
        <f>SUM(C14:P14)</f>
        <v>0</v>
      </c>
    </row>
    <row r="15" spans="1:19" s="16" customFormat="1">
      <c r="A15" s="283" t="s">
        <v>181</v>
      </c>
      <c r="B15" s="74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>
        <v>-9070</v>
      </c>
      <c r="P15" s="131"/>
      <c r="Q15" s="55"/>
    </row>
    <row r="16" spans="1:19" s="16" customFormat="1" ht="16.5" customHeight="1">
      <c r="A16" s="269" t="s">
        <v>168</v>
      </c>
      <c r="B16" s="138"/>
      <c r="C16" s="139">
        <v>0</v>
      </c>
      <c r="D16" s="137"/>
      <c r="E16" s="139">
        <v>0</v>
      </c>
      <c r="F16" s="137"/>
      <c r="G16" s="139">
        <v>0</v>
      </c>
      <c r="H16" s="137"/>
      <c r="I16" s="139">
        <f>I17+I18</f>
        <v>2366</v>
      </c>
      <c r="J16" s="137"/>
      <c r="K16" s="139">
        <f>K17+K18</f>
        <v>1515</v>
      </c>
      <c r="L16" s="137"/>
      <c r="M16" s="139">
        <v>0</v>
      </c>
      <c r="N16" s="137"/>
      <c r="O16" s="139">
        <f>O17+O18</f>
        <v>37650</v>
      </c>
      <c r="P16" s="137"/>
      <c r="Q16" s="139">
        <f>SUM(C16:P16)</f>
        <v>41531</v>
      </c>
    </row>
    <row r="17" spans="1:19" s="16" customFormat="1">
      <c r="A17" s="268" t="s">
        <v>169</v>
      </c>
      <c r="B17" s="18"/>
      <c r="C17" s="131">
        <v>0</v>
      </c>
      <c r="D17" s="131"/>
      <c r="E17" s="131">
        <v>0</v>
      </c>
      <c r="F17" s="131"/>
      <c r="G17" s="131">
        <v>0</v>
      </c>
      <c r="H17" s="131"/>
      <c r="I17" s="131">
        <v>0</v>
      </c>
      <c r="J17" s="131"/>
      <c r="K17" s="131">
        <v>0</v>
      </c>
      <c r="L17" s="131"/>
      <c r="M17" s="131">
        <v>0</v>
      </c>
      <c r="N17" s="131"/>
      <c r="O17" s="131">
        <v>37770</v>
      </c>
      <c r="P17" s="131"/>
      <c r="Q17" s="131">
        <f>SUM(C17:P17)</f>
        <v>37770</v>
      </c>
    </row>
    <row r="18" spans="1:19" s="16" customFormat="1" ht="18.75" customHeight="1">
      <c r="A18" s="268" t="s">
        <v>170</v>
      </c>
      <c r="B18" s="18"/>
      <c r="C18" s="131">
        <v>0</v>
      </c>
      <c r="D18" s="131"/>
      <c r="E18" s="131">
        <v>0</v>
      </c>
      <c r="F18" s="131"/>
      <c r="G18" s="131">
        <v>0</v>
      </c>
      <c r="H18" s="131"/>
      <c r="I18" s="131">
        <v>2366</v>
      </c>
      <c r="J18" s="131"/>
      <c r="K18" s="131">
        <v>1515</v>
      </c>
      <c r="L18" s="131"/>
      <c r="M18" s="131">
        <v>0</v>
      </c>
      <c r="N18" s="131"/>
      <c r="O18" s="131">
        <v>-120</v>
      </c>
      <c r="P18" s="131"/>
      <c r="Q18" s="131">
        <f>SUM(C18:P18)</f>
        <v>3761</v>
      </c>
    </row>
    <row r="19" spans="1:19" s="16" customFormat="1">
      <c r="A19" s="270" t="s">
        <v>171</v>
      </c>
      <c r="B19" s="18"/>
      <c r="C19" s="55">
        <v>0</v>
      </c>
      <c r="D19" s="55"/>
      <c r="E19" s="55">
        <v>0</v>
      </c>
      <c r="F19" s="55"/>
      <c r="G19" s="55">
        <v>0</v>
      </c>
      <c r="H19" s="55"/>
      <c r="I19" s="55">
        <v>-481</v>
      </c>
      <c r="J19" s="55"/>
      <c r="K19" s="55">
        <v>0</v>
      </c>
      <c r="L19" s="55"/>
      <c r="M19" s="55">
        <v>0</v>
      </c>
      <c r="N19" s="55"/>
      <c r="O19" s="55">
        <f>-I19</f>
        <v>481</v>
      </c>
      <c r="P19" s="55"/>
      <c r="Q19" s="55">
        <f>I19+O19</f>
        <v>0</v>
      </c>
    </row>
    <row r="20" spans="1:19" s="16" customFormat="1" ht="20.25" customHeight="1">
      <c r="A20" s="271" t="s">
        <v>172</v>
      </c>
      <c r="B20" s="56">
        <v>26</v>
      </c>
      <c r="C20" s="158">
        <f>C9</f>
        <v>134798</v>
      </c>
      <c r="D20" s="156"/>
      <c r="E20" s="158">
        <f>E9+E11</f>
        <v>-18809</v>
      </c>
      <c r="F20" s="156"/>
      <c r="G20" s="158">
        <f>G9+G13</f>
        <v>47841</v>
      </c>
      <c r="H20" s="157"/>
      <c r="I20" s="158">
        <f>I9+I19+I16</f>
        <v>24171</v>
      </c>
      <c r="J20" s="157"/>
      <c r="K20" s="158">
        <f>K9+K16+K19</f>
        <v>2805</v>
      </c>
      <c r="L20" s="157"/>
      <c r="M20" s="158">
        <f>M9+M13</f>
        <v>229586</v>
      </c>
      <c r="N20" s="157"/>
      <c r="O20" s="158">
        <f>O9+O11+O13+O19+O16</f>
        <v>42483</v>
      </c>
      <c r="P20" s="157"/>
      <c r="Q20" s="158">
        <f>Q9+Q11+Q13+Q19+Q16</f>
        <v>462875</v>
      </c>
    </row>
    <row r="21" spans="1:19" s="16" customFormat="1" ht="18" customHeight="1">
      <c r="A21" s="301" t="s">
        <v>182</v>
      </c>
      <c r="B21" s="301"/>
      <c r="C21" s="37"/>
      <c r="D21" s="37"/>
      <c r="E21" s="15"/>
      <c r="F21" s="15"/>
      <c r="Q21" s="124"/>
    </row>
    <row r="22" spans="1:19" s="16" customFormat="1" ht="15" customHeight="1">
      <c r="A22" s="272" t="s">
        <v>165</v>
      </c>
      <c r="B22" s="18"/>
      <c r="C22" s="55">
        <v>0</v>
      </c>
      <c r="D22" s="55"/>
      <c r="E22" s="55"/>
      <c r="F22" s="55"/>
      <c r="G22" s="55">
        <v>0</v>
      </c>
      <c r="H22" s="55"/>
      <c r="I22" s="55">
        <v>0</v>
      </c>
      <c r="J22" s="55"/>
      <c r="K22" s="55">
        <v>0</v>
      </c>
      <c r="L22" s="55"/>
      <c r="M22" s="55">
        <v>0</v>
      </c>
      <c r="N22" s="55"/>
      <c r="O22" s="55">
        <v>0</v>
      </c>
      <c r="P22" s="55"/>
      <c r="Q22" s="55">
        <f>SUM(C22:P22)</f>
        <v>0</v>
      </c>
    </row>
    <row r="23" spans="1:19" s="16" customFormat="1" ht="8.25" customHeight="1">
      <c r="A23" s="119"/>
      <c r="B23" s="1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9" s="16" customFormat="1" ht="18.75" customHeight="1">
      <c r="A24" s="274" t="s">
        <v>168</v>
      </c>
      <c r="B24" s="138"/>
      <c r="C24" s="139">
        <f>+C25+C26</f>
        <v>0</v>
      </c>
      <c r="D24" s="137"/>
      <c r="E24" s="139">
        <f>+E25+E26</f>
        <v>0</v>
      </c>
      <c r="F24" s="137"/>
      <c r="G24" s="139">
        <f>+G25+G26</f>
        <v>0</v>
      </c>
      <c r="H24" s="137"/>
      <c r="I24" s="139">
        <f>I26</f>
        <v>0</v>
      </c>
      <c r="J24" s="137"/>
      <c r="K24" s="139">
        <f>+K25+K26</f>
        <v>-16</v>
      </c>
      <c r="L24" s="137"/>
      <c r="M24" s="139">
        <v>0</v>
      </c>
      <c r="N24" s="137"/>
      <c r="O24" s="139">
        <f>+O25+O26</f>
        <v>12012</v>
      </c>
      <c r="P24" s="137"/>
      <c r="Q24" s="139">
        <f>SUM(C24:P24)</f>
        <v>11996</v>
      </c>
    </row>
    <row r="25" spans="1:19" s="16" customFormat="1" ht="15.75" customHeight="1">
      <c r="A25" s="273" t="s">
        <v>169</v>
      </c>
      <c r="B25" s="18"/>
      <c r="C25" s="131">
        <v>0</v>
      </c>
      <c r="D25" s="131"/>
      <c r="E25" s="131">
        <v>0</v>
      </c>
      <c r="F25" s="131"/>
      <c r="G25" s="131">
        <v>0</v>
      </c>
      <c r="H25" s="131"/>
      <c r="I25" s="131">
        <v>0</v>
      </c>
      <c r="J25" s="131"/>
      <c r="K25" s="131">
        <v>0</v>
      </c>
      <c r="L25" s="131"/>
      <c r="M25" s="131">
        <v>0</v>
      </c>
      <c r="N25" s="131"/>
      <c r="O25" s="131">
        <f>IS!C26</f>
        <v>12012</v>
      </c>
      <c r="P25" s="131"/>
      <c r="Q25" s="131">
        <f>SUM(C25:P25)</f>
        <v>12012</v>
      </c>
    </row>
    <row r="26" spans="1:19" s="16" customFormat="1" ht="16.5" customHeight="1">
      <c r="A26" s="273" t="s">
        <v>170</v>
      </c>
      <c r="B26" s="18"/>
      <c r="C26" s="131">
        <v>0</v>
      </c>
      <c r="D26" s="131"/>
      <c r="E26" s="131">
        <v>0</v>
      </c>
      <c r="F26" s="131"/>
      <c r="G26" s="131">
        <v>0</v>
      </c>
      <c r="H26" s="131"/>
      <c r="I26" s="131">
        <v>0</v>
      </c>
      <c r="J26" s="131"/>
      <c r="K26" s="131">
        <f>IS!C30</f>
        <v>-16</v>
      </c>
      <c r="L26" s="131"/>
      <c r="M26" s="131">
        <v>0</v>
      </c>
      <c r="N26" s="131"/>
      <c r="O26" s="131">
        <v>0</v>
      </c>
      <c r="P26" s="131"/>
      <c r="Q26" s="131">
        <f>SUM(C26:P26)</f>
        <v>-16</v>
      </c>
    </row>
    <row r="27" spans="1:19" s="16" customFormat="1" ht="16.5" customHeight="1">
      <c r="A27" s="276" t="s">
        <v>171</v>
      </c>
      <c r="B27" s="18"/>
      <c r="C27" s="55">
        <v>0</v>
      </c>
      <c r="D27" s="55"/>
      <c r="E27" s="55">
        <v>0</v>
      </c>
      <c r="F27" s="55"/>
      <c r="G27" s="55">
        <v>0</v>
      </c>
      <c r="H27" s="55"/>
      <c r="I27" s="55">
        <v>0</v>
      </c>
      <c r="J27" s="55"/>
      <c r="K27" s="55">
        <v>0</v>
      </c>
      <c r="L27" s="55"/>
      <c r="M27" s="55">
        <v>0</v>
      </c>
      <c r="N27" s="55"/>
      <c r="O27" s="55">
        <f>-I27</f>
        <v>0</v>
      </c>
      <c r="P27" s="55"/>
      <c r="Q27" s="55">
        <f>I27+O27</f>
        <v>0</v>
      </c>
    </row>
    <row r="28" spans="1:19" s="16" customFormat="1" ht="18.75" customHeight="1" thickBot="1">
      <c r="A28" s="275" t="s">
        <v>173</v>
      </c>
      <c r="B28" s="56">
        <v>26</v>
      </c>
      <c r="C28" s="130">
        <f>C20</f>
        <v>134798</v>
      </c>
      <c r="D28" s="37"/>
      <c r="E28" s="130">
        <f>E20+E22</f>
        <v>-18809</v>
      </c>
      <c r="F28" s="171"/>
      <c r="G28" s="130">
        <f>G20</f>
        <v>47841</v>
      </c>
      <c r="H28" s="132"/>
      <c r="I28" s="130">
        <f>I20+I24+I27</f>
        <v>24171</v>
      </c>
      <c r="J28" s="132"/>
      <c r="K28" s="130">
        <f>K20+K24</f>
        <v>2789</v>
      </c>
      <c r="L28" s="132"/>
      <c r="M28" s="130">
        <f>M20</f>
        <v>229586</v>
      </c>
      <c r="N28" s="132"/>
      <c r="O28" s="130">
        <f>O20+O22+O24+O27</f>
        <v>54495</v>
      </c>
      <c r="P28" s="132"/>
      <c r="Q28" s="130">
        <f>Q20+Q22+Q24+Q27</f>
        <v>474871</v>
      </c>
      <c r="R28" s="124"/>
      <c r="S28" s="124"/>
    </row>
    <row r="29" spans="1:19" s="16" customFormat="1" ht="12" customHeight="1" thickTop="1">
      <c r="A29" s="41"/>
      <c r="B29" s="18"/>
      <c r="C29" s="37"/>
      <c r="D29" s="37"/>
      <c r="E29" s="15"/>
      <c r="F29" s="15"/>
      <c r="Q29" s="124"/>
    </row>
    <row r="30" spans="1:19" s="16" customFormat="1" ht="12" customHeight="1">
      <c r="A30" s="41"/>
      <c r="B30" s="18"/>
      <c r="C30" s="37"/>
      <c r="D30" s="37"/>
      <c r="E30" s="15"/>
      <c r="F30" s="15"/>
      <c r="Q30" s="124"/>
    </row>
    <row r="31" spans="1:19" s="16" customFormat="1" ht="12" customHeight="1">
      <c r="A31" s="41"/>
      <c r="B31" s="18"/>
      <c r="C31" s="37"/>
      <c r="D31" s="37"/>
      <c r="E31" s="15"/>
      <c r="F31" s="15"/>
      <c r="Q31" s="124"/>
    </row>
    <row r="32" spans="1:19" s="16" customFormat="1" ht="16.5" customHeight="1">
      <c r="A32" s="41"/>
      <c r="B32" s="18"/>
      <c r="C32" s="37"/>
      <c r="D32" s="37"/>
      <c r="E32" s="15"/>
      <c r="F32" s="15"/>
      <c r="O32" s="124"/>
      <c r="Q32" s="124"/>
    </row>
    <row r="33" spans="1:17" s="11" customFormat="1">
      <c r="A33" s="99" t="str">
        <f>IS!A39</f>
        <v>The notes on pages 5 to 92 are an integral part of the present financial statement.</v>
      </c>
      <c r="B33" s="52"/>
      <c r="G33" s="127"/>
      <c r="I33" s="127"/>
      <c r="K33" s="127"/>
      <c r="M33" s="127"/>
      <c r="O33" s="127"/>
      <c r="Q33" s="142"/>
    </row>
    <row r="34" spans="1:17" s="11" customFormat="1">
      <c r="A34" s="99"/>
      <c r="B34" s="52"/>
      <c r="G34" s="127"/>
      <c r="I34" s="127"/>
      <c r="K34" s="127"/>
      <c r="M34" s="127"/>
      <c r="O34" s="127"/>
      <c r="Q34" s="142"/>
    </row>
    <row r="35" spans="1:17" s="11" customFormat="1">
      <c r="A35" s="99"/>
      <c r="B35" s="52"/>
      <c r="O35" s="127"/>
    </row>
    <row r="36" spans="1:17" s="175" customFormat="1">
      <c r="A36" s="278" t="s">
        <v>15</v>
      </c>
      <c r="B36" s="280" t="s">
        <v>174</v>
      </c>
      <c r="C36" s="226" t="s">
        <v>175</v>
      </c>
      <c r="G36" s="223" t="s">
        <v>178</v>
      </c>
      <c r="I36" s="8" t="s">
        <v>179</v>
      </c>
      <c r="J36" s="175" t="s">
        <v>180</v>
      </c>
      <c r="K36" s="8"/>
      <c r="P36" s="174"/>
      <c r="Q36" s="174"/>
    </row>
    <row r="37" spans="1:17" s="175" customFormat="1" ht="25.5" customHeight="1">
      <c r="A37" s="279" t="s">
        <v>10</v>
      </c>
      <c r="B37" s="277"/>
      <c r="G37" s="174"/>
      <c r="P37" s="174"/>
      <c r="Q37" s="174"/>
    </row>
    <row r="38" spans="1:17" s="175" customFormat="1" ht="30">
      <c r="A38" s="159"/>
      <c r="C38" s="281" t="s">
        <v>176</v>
      </c>
      <c r="E38" s="282" t="s">
        <v>177</v>
      </c>
      <c r="H38" s="176"/>
      <c r="I38" s="284" t="s">
        <v>68</v>
      </c>
      <c r="L38" s="176"/>
      <c r="P38" s="174"/>
      <c r="Q38" s="174"/>
    </row>
    <row r="39" spans="1:17">
      <c r="A39" s="9"/>
      <c r="B39" s="9"/>
    </row>
    <row r="40" spans="1:17">
      <c r="A40" s="8"/>
      <c r="B40" s="8"/>
    </row>
    <row r="49" spans="1:2">
      <c r="A49" s="33"/>
      <c r="B49" s="33"/>
    </row>
  </sheetData>
  <mergeCells count="12">
    <mergeCell ref="A10:B10"/>
    <mergeCell ref="A21:B21"/>
    <mergeCell ref="A5:B6"/>
    <mergeCell ref="A2:Q2"/>
    <mergeCell ref="C5:C6"/>
    <mergeCell ref="E5:E6"/>
    <mergeCell ref="G5:G6"/>
    <mergeCell ref="I5:I6"/>
    <mergeCell ref="K5:K6"/>
    <mergeCell ref="M5:M6"/>
    <mergeCell ref="O5:O6"/>
    <mergeCell ref="Q5:Q6"/>
  </mergeCells>
  <phoneticPr fontId="0" type="noConversion"/>
  <pageMargins left="0.55118110236220474" right="0.15748031496062992" top="0.35433070866141736" bottom="0.23622047244094491" header="0.55118110236220474" footer="0.35433070866141736"/>
  <pageSetup paperSize="9" scale="72" firstPageNumber="4" orientation="landscape" blackAndWhite="1" useFirstPageNumber="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</vt:lpstr>
      <vt:lpstr>IS</vt:lpstr>
      <vt:lpstr>SFP</vt:lpstr>
      <vt:lpstr>CFS</vt:lpstr>
      <vt:lpstr>EQS</vt:lpstr>
      <vt:lpstr>CFS!Print_Area</vt:lpstr>
      <vt:lpstr>EQS!Print_Area</vt:lpstr>
      <vt:lpstr>IS!Print_Area</vt:lpstr>
    </vt:vector>
  </TitlesOfParts>
  <Company>Ernst &amp; Young 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Liubima Dasheva</cp:lastModifiedBy>
  <cp:lastPrinted>2017-04-24T08:31:39Z</cp:lastPrinted>
  <dcterms:created xsi:type="dcterms:W3CDTF">2003-02-07T14:36:34Z</dcterms:created>
  <dcterms:modified xsi:type="dcterms:W3CDTF">2017-04-26T12:38:35Z</dcterms:modified>
</cp:coreProperties>
</file>