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175" windowHeight="14880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'SCF'!$A$1:$F$44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'SCF'!#REF!,'SCF'!$61:$62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'SEQ'!$A$1:$Q$63</definedName>
    <definedName name="Z_9656BBF7_C4A3_41EC_B0C6_A21B380E3C2F_.wvu.Rows" localSheetId="3" hidden="1">'SCF'!#REF!,'SCF'!$61:$62</definedName>
    <definedName name="_xlnm.Print_Area" localSheetId="0">'Cover '!$A$1:$I$38</definedName>
    <definedName name="_xlnm.Print_Area" localSheetId="3">'SCF'!$A$1:$E$74</definedName>
    <definedName name="_xlnm.Print_Area" localSheetId="1">'SCI'!$A$1:$G$69</definedName>
    <definedName name="_xlnm.Print_Area" localSheetId="4">'SEQ'!$A$1:$U$72</definedName>
    <definedName name="_xlnm.Print_Area" localSheetId="2">'SFP'!$A$1:$H$78</definedName>
    <definedName name="_xlnm.Print_Titles" localSheetId="1">'SCI'!$1:$2</definedName>
  </definedNames>
  <calcPr fullCalcOnLoad="1"/>
</workbook>
</file>

<file path=xl/sharedStrings.xml><?xml version="1.0" encoding="utf-8"?>
<sst xmlns="http://schemas.openxmlformats.org/spreadsheetml/2006/main" count="264" uniqueCount="206">
  <si>
    <t>BGN'000</t>
  </si>
  <si>
    <t>2015   BGN'000</t>
  </si>
  <si>
    <t>-</t>
  </si>
  <si>
    <t>8, 9</t>
  </si>
  <si>
    <t>2016   BGN'000</t>
  </si>
  <si>
    <t>14,15</t>
  </si>
  <si>
    <t>SOPHARMA GROUP</t>
  </si>
  <si>
    <t>Board of Directors:</t>
  </si>
  <si>
    <t>Ognian Donev, PhD</t>
  </si>
  <si>
    <t>Vessela Stoeva</t>
  </si>
  <si>
    <t>Alexander Chaushev</t>
  </si>
  <si>
    <t>Ognian Palaveev</t>
  </si>
  <si>
    <t>Andrey Breshkov</t>
  </si>
  <si>
    <t>Executive Director:</t>
  </si>
  <si>
    <t>Finance Director:</t>
  </si>
  <si>
    <t>Boris Borisov</t>
  </si>
  <si>
    <t>Preparer:</t>
  </si>
  <si>
    <t>Lyudmila Bondjova</t>
  </si>
  <si>
    <t>Head of Legal Department:</t>
  </si>
  <si>
    <t>Galina Angelova</t>
  </si>
  <si>
    <t>Registered Address: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</si>
  <si>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</si>
  <si>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</si>
  <si>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</si>
  <si>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</si>
  <si>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</si>
  <si>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</si>
  <si>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</si>
  <si>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</si>
  <si>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</si>
  <si>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EFG Bulgaria AD</t>
  </si>
  <si>
    <t>ING Bank - Sofia Branch BFT</t>
  </si>
  <si>
    <t>UniCredit Bulbank AD</t>
  </si>
  <si>
    <t>BNP Paribas Bulgaria EAD</t>
  </si>
  <si>
    <t>Citibank N.A.</t>
  </si>
  <si>
    <t>Auditors:</t>
  </si>
  <si>
    <t>AFA OOD</t>
  </si>
  <si>
    <t>CONSOLIDATED STATEMENT OF FINANCIAL POSITION</t>
  </si>
  <si>
    <t>Notes</t>
  </si>
  <si>
    <t>Revenue</t>
  </si>
  <si>
    <t>Other operating income/(losses), net</t>
  </si>
  <si>
    <t>Changes in inventories of finished goods and work in progress</t>
  </si>
  <si>
    <t>Material expense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</si>
  <si>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</si>
  <si>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</si>
  <si>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</si>
  <si>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</si>
  <si>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</si>
  <si>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</si>
  <si>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</si>
  <si>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</si>
  <si>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income / (costs), net</t>
  </si>
  <si>
    <t>Loss/(Gain) from associates and joint ventures</t>
  </si>
  <si>
    <t>Loss/(Gain) from sale of shares in daughter companies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</si>
  <si>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</si>
  <si>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</si>
  <si>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</si>
  <si>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</si>
  <si>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</si>
  <si>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>Subsequent valuation of defined-benefit pension plans</t>
  </si>
  <si>
    <t>Items that may be reclassified to profit or loss:</t>
  </si>
  <si>
    <t>Net change in fair value of available-for-sale financial assets</t>
  </si>
  <si>
    <t>Exchange differences on translating foreign operations</t>
  </si>
  <si>
    <t>Other comprehensive income for the year, net of tax</t>
  </si>
  <si>
    <t>TOTAL COMPREHENSIVE INCOME FOR THE YEAR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</si>
  <si>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</si>
  <si>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</si>
  <si>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</si>
  <si>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</si>
  <si>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>The accompanying notes on pages 5 to 100 form an integral part of the consolidated financial statements.</t>
  </si>
  <si>
    <t xml:space="preserve">Executive Director: </t>
  </si>
  <si>
    <t xml:space="preserve">Finance Director: </t>
  </si>
  <si>
    <t>for the period ending 30 September 2016</t>
  </si>
  <si>
    <t>30 September 2016              BGN'000</t>
  </si>
  <si>
    <t>31 September 2015               BGN'000</t>
  </si>
  <si>
    <t>ASSETS</t>
  </si>
  <si>
    <t>Non-current assets</t>
  </si>
  <si>
    <t>Property, plant and equipment</t>
  </si>
  <si>
    <t>Intangible assets</t>
  </si>
  <si>
    <t>Goodwill</t>
  </si>
  <si>
    <t>Investment property</t>
  </si>
  <si>
    <t>Investments in associates and joint ventures</t>
  </si>
  <si>
    <t>Available-for-sale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</si>
  <si>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</si>
  <si>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</si>
  <si>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</si>
  <si>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</si>
  <si>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</si>
  <si>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</si>
  <si>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</si>
  <si>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</si>
  <si>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</si>
  <si>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</si>
  <si>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</si>
  <si>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</si>
  <si>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</si>
  <si>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</si>
  <si>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</si>
  <si>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</si>
  <si>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</si>
  <si>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</si>
  <si>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</si>
  <si>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</si>
  <si>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Long-term liabilities to employees</t>
  </si>
  <si>
    <t>Finance lease liabilities</t>
  </si>
  <si>
    <t>Government grants</t>
  </si>
  <si>
    <t>Other non-current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</si>
  <si>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</si>
  <si>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</si>
  <si>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</si>
  <si>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</si>
  <si>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</si>
  <si>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Payables under a contract for factoring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</si>
  <si>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</si>
  <si>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</si>
  <si>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</si>
  <si>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</si>
  <si>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</si>
  <si>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CONSOLIDATED CASH FLOW STATEMENT</t>
  </si>
  <si>
    <t>for the nine month period ending 30 September 2016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</si>
  <si>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</si>
  <si>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</si>
  <si>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</si>
  <si>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</si>
  <si>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</si>
  <si>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</si>
  <si>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</si>
  <si>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Income taxes refunded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</si>
  <si>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</si>
  <si>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</si>
  <si>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</si>
  <si>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</si>
  <si>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</si>
  <si>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</si>
  <si>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</si>
  <si>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</si>
  <si>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Proceeds from sale of intangible assets</t>
  </si>
  <si>
    <t>Purchases of available-for-sale investments</t>
  </si>
  <si>
    <t>Proceeds from sale of available-for-sale investments</t>
  </si>
  <si>
    <t>Proceeds from dividends from available-for-sale investments</t>
  </si>
  <si>
    <t>Payments for the acquisition of subsidiaries, net of cash received</t>
  </si>
  <si>
    <t>Proceeds from sale of shares in daughter company net amounts provided</t>
  </si>
  <si>
    <t>Purchases of investments in associates and joint ventures</t>
  </si>
  <si>
    <t>Proceeds from sale of investments in associates and joint ventures</t>
  </si>
  <si>
    <t>Proceeds/(payments) on transactions with non-controlling interests, net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</si>
  <si>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</si>
  <si>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</si>
  <si>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</si>
  <si>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</si>
  <si>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loans and deposits</t>
  </si>
  <si>
    <t>Net cash flows used in investing activities</t>
  </si>
  <si>
    <t>Cash flows from financing activities</t>
  </si>
  <si>
    <t>Proceeds from short-term bank loans (overdraft), net</t>
  </si>
  <si>
    <t>Repayment of short-term bank loans (overdraft), net</t>
  </si>
  <si>
    <t>Proceeds from long-term bank loans</t>
  </si>
  <si>
    <t>Repayment of long-term bank loans</t>
  </si>
  <si>
    <t>Loans received from third parties</t>
  </si>
  <si>
    <t>Repayment of loans to third parties</t>
  </si>
  <si>
    <t>Proceeds from factoring</t>
  </si>
  <si>
    <t>Interest and fees on factoring</t>
  </si>
  <si>
    <t xml:space="preserve">Interest and charges paid under investment purpose loans </t>
  </si>
  <si>
    <t>Payment of finance lease liabilities</t>
  </si>
  <si>
    <t>Proceeds from capital increase</t>
  </si>
  <si>
    <t>Treasury shares</t>
  </si>
  <si>
    <t>Proceeds from sale of treasury shares</t>
  </si>
  <si>
    <t>Dividends payed</t>
  </si>
  <si>
    <t>State financing</t>
  </si>
  <si>
    <t>Other proceeds/ (payments), net</t>
  </si>
  <si>
    <t>Net cash flows used in financing activities</t>
  </si>
  <si>
    <t>Net decrease in cash and cash equivalents</t>
  </si>
  <si>
    <t>Cash and cash equivalents at 1 January</t>
  </si>
  <si>
    <t>Cash and cash equivalents at 30 September</t>
  </si>
  <si>
    <t>CONSOLIDATED STATEMENT OF CHANGES IN EQUITY</t>
  </si>
  <si>
    <t>Referring to owners capital of the parents</t>
  </si>
  <si>
    <t>Non-controlling stake</t>
  </si>
  <si>
    <t>Total owners' equity</t>
  </si>
  <si>
    <t>Share
capital</t>
  </si>
  <si>
    <t>Treasury
shares</t>
  </si>
  <si>
    <t>Statutory
reserves</t>
  </si>
  <si>
    <t>Revaluation reserve - property, plant and equipment</t>
  </si>
  <si>
    <t>Available-for-sale financial assets reserve</t>
  </si>
  <si>
    <t>Translation of
foreign operations reserve</t>
  </si>
  <si>
    <t>Retained 
earnings</t>
  </si>
  <si>
    <t>Total</t>
  </si>
  <si>
    <t>Balance at 1 January 2015</t>
  </si>
  <si>
    <t>Changes in equity for the 2015</t>
  </si>
  <si>
    <t>Effect from purchase of treasury shares</t>
  </si>
  <si>
    <t xml:space="preserve">   Effect from restructuring</t>
  </si>
  <si>
    <t xml:space="preserve">  Distribution of net profit for:</t>
  </si>
  <si>
    <t xml:space="preserve">    * statutory reserves</t>
  </si>
  <si>
    <t xml:space="preserve">    * dividends</t>
  </si>
  <si>
    <t>Effects assumed by non-controlling interests on:</t>
  </si>
  <si>
    <t>* acquisition/(disposal) of subsidiaries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</si>
  <si>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</si>
  <si>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</si>
  <si>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</si>
  <si>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</si>
  <si>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including: </t>
  </si>
  <si>
    <t xml:space="preserve">    * net profit for the year</t>
  </si>
  <si>
    <t xml:space="preserve">    * other comprehensive income, net of taxes</t>
  </si>
  <si>
    <t>Transfer to retained earnings</t>
  </si>
  <si>
    <t>Balance at 1 January 2016</t>
  </si>
  <si>
    <t>Changes in equity for the 2016</t>
  </si>
  <si>
    <t>* acquisition/(disposal) of subsidiaries and joint ventures</t>
  </si>
  <si>
    <t>Balance at 30 September 2015</t>
  </si>
  <si>
    <t>Balance at 30 September 2016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</si>
</sst>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 Cyr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9" borderId="6" applyNumberFormat="0" applyAlignment="0" applyProtection="0"/>
    <xf numFmtId="0" fontId="80" fillId="29" borderId="2" applyNumberFormat="0" applyAlignment="0" applyProtection="0"/>
    <xf numFmtId="0" fontId="81" fillId="30" borderId="7" applyNumberFormat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5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</cellStyleXfs>
  <cellXfs count="3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13" fillId="0" borderId="0" xfId="33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4" fontId="16" fillId="0" borderId="0" xfId="33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0" fontId="13" fillId="0" borderId="0" xfId="56" applyFont="1" applyFill="1" applyBorder="1" applyAlignment="1">
      <alignment horizontal="center"/>
      <protection/>
    </xf>
    <xf numFmtId="164" fontId="13" fillId="0" borderId="0" xfId="56" applyNumberFormat="1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164" fontId="13" fillId="0" borderId="0" xfId="0" applyNumberFormat="1" applyFont="1" applyFill="1" applyBorder="1" applyAlignment="1">
      <alignment horizontal="right"/>
    </xf>
    <xf numFmtId="0" fontId="10" fillId="0" borderId="0" xfId="56" applyFont="1" applyFill="1" applyBorder="1" applyAlignment="1">
      <alignment horizontal="center" vertical="center"/>
      <protection/>
    </xf>
    <xf numFmtId="164" fontId="13" fillId="0" borderId="0" xfId="56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15" fillId="0" borderId="0" xfId="48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48" applyFont="1" applyFill="1" applyBorder="1" applyAlignment="1">
      <alignment vertical="center"/>
      <protection/>
    </xf>
    <xf numFmtId="0" fontId="21" fillId="0" borderId="0" xfId="48" applyFont="1" applyFill="1" applyBorder="1" applyAlignment="1">
      <alignment horizontal="right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164" fontId="24" fillId="0" borderId="11" xfId="57" applyNumberFormat="1" applyFont="1" applyFill="1" applyBorder="1" applyAlignment="1">
      <alignment horizontal="right" vertical="center"/>
      <protection/>
    </xf>
    <xf numFmtId="164" fontId="24" fillId="0" borderId="0" xfId="57" applyNumberFormat="1" applyFont="1" applyFill="1" applyBorder="1" applyAlignment="1">
      <alignment horizontal="right" vertical="center"/>
      <protection/>
    </xf>
    <xf numFmtId="164" fontId="27" fillId="0" borderId="0" xfId="0" applyNumberFormat="1" applyFont="1" applyFill="1" applyBorder="1" applyAlignment="1">
      <alignment horizontal="right"/>
    </xf>
    <xf numFmtId="164" fontId="24" fillId="0" borderId="12" xfId="57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wrapText="1"/>
    </xf>
    <xf numFmtId="164" fontId="24" fillId="0" borderId="11" xfId="57" applyNumberFormat="1" applyFont="1" applyFill="1" applyBorder="1" applyAlignment="1">
      <alignment vertical="center"/>
      <protection/>
    </xf>
    <xf numFmtId="164" fontId="24" fillId="0" borderId="0" xfId="57" applyNumberFormat="1" applyFont="1" applyFill="1" applyBorder="1" applyAlignment="1">
      <alignment vertical="center"/>
      <protection/>
    </xf>
    <xf numFmtId="0" fontId="24" fillId="0" borderId="0" xfId="56" applyFont="1" applyFill="1" applyBorder="1" applyAlignment="1">
      <alignment horizontal="left" vertical="center"/>
      <protection/>
    </xf>
    <xf numFmtId="164" fontId="24" fillId="0" borderId="10" xfId="57" applyNumberFormat="1" applyFont="1" applyFill="1" applyBorder="1" applyAlignment="1">
      <alignment vertical="center"/>
      <protection/>
    </xf>
    <xf numFmtId="0" fontId="3" fillId="0" borderId="0" xfId="48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48" applyFont="1" applyFill="1" applyAlignment="1">
      <alignment horizontal="left" vertical="center"/>
      <protection/>
    </xf>
    <xf numFmtId="164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58" applyFont="1" applyFill="1" applyAlignment="1">
      <alignment vertical="center"/>
      <protection/>
    </xf>
    <xf numFmtId="0" fontId="13" fillId="0" borderId="0" xfId="49" applyFont="1" applyFill="1" applyBorder="1" applyAlignment="1">
      <alignment vertical="center"/>
      <protection/>
    </xf>
    <xf numFmtId="49" fontId="35" fillId="0" borderId="0" xfId="52" applyNumberFormat="1" applyFont="1" applyFill="1" applyBorder="1" applyAlignment="1">
      <alignment horizontal="right" vertical="center" wrapText="1"/>
      <protection/>
    </xf>
    <xf numFmtId="0" fontId="13" fillId="0" borderId="0" xfId="49" applyFont="1" applyFill="1">
      <alignment/>
      <protection/>
    </xf>
    <xf numFmtId="15" fontId="36" fillId="0" borderId="0" xfId="48" applyNumberFormat="1" applyFont="1" applyFill="1" applyBorder="1" applyAlignment="1">
      <alignment horizontal="center" vertical="center" wrapText="1"/>
      <protection/>
    </xf>
    <xf numFmtId="164" fontId="35" fillId="0" borderId="0" xfId="52" applyNumberFormat="1" applyFont="1" applyFill="1" applyBorder="1" applyAlignment="1">
      <alignment horizontal="right" vertical="center" wrapText="1"/>
      <protection/>
    </xf>
    <xf numFmtId="0" fontId="37" fillId="0" borderId="0" xfId="49" applyFont="1" applyFill="1" applyBorder="1" applyAlignment="1">
      <alignment horizontal="center"/>
      <protection/>
    </xf>
    <xf numFmtId="164" fontId="13" fillId="0" borderId="0" xfId="49" applyNumberFormat="1" applyFont="1" applyFill="1">
      <alignment/>
      <protection/>
    </xf>
    <xf numFmtId="0" fontId="12" fillId="0" borderId="0" xfId="49" applyFont="1" applyFill="1">
      <alignment/>
      <protection/>
    </xf>
    <xf numFmtId="164" fontId="12" fillId="0" borderId="11" xfId="55" applyNumberFormat="1" applyFont="1" applyFill="1" applyBorder="1" applyAlignment="1">
      <alignment horizontal="right"/>
      <protection/>
    </xf>
    <xf numFmtId="164" fontId="12" fillId="0" borderId="10" xfId="55" applyNumberFormat="1" applyFont="1" applyFill="1" applyBorder="1" applyAlignment="1">
      <alignment horizontal="right"/>
      <protection/>
    </xf>
    <xf numFmtId="164" fontId="12" fillId="0" borderId="13" xfId="55" applyNumberFormat="1" applyFont="1" applyFill="1" applyBorder="1" applyAlignment="1">
      <alignment horizontal="right"/>
      <protection/>
    </xf>
    <xf numFmtId="164" fontId="13" fillId="0" borderId="0" xfId="49" applyNumberFormat="1" applyFont="1" applyFill="1" applyBorder="1" applyAlignment="1">
      <alignment horizontal="right"/>
      <protection/>
    </xf>
    <xf numFmtId="0" fontId="13" fillId="0" borderId="0" xfId="49" applyFont="1" applyFill="1" applyBorder="1" applyAlignment="1">
      <alignment horizontal="center"/>
      <protection/>
    </xf>
    <xf numFmtId="0" fontId="37" fillId="0" borderId="0" xfId="49" applyFont="1" applyFill="1" applyAlignment="1">
      <alignment horizontal="center"/>
      <protection/>
    </xf>
    <xf numFmtId="0" fontId="13" fillId="0" borderId="0" xfId="49" applyFont="1" applyFill="1" applyAlignment="1">
      <alignment horizontal="center"/>
      <protection/>
    </xf>
    <xf numFmtId="0" fontId="15" fillId="0" borderId="0" xfId="48" applyFont="1" applyFill="1" applyBorder="1" applyAlignment="1">
      <alignment horizontal="left" vertical="center"/>
      <protection/>
    </xf>
    <xf numFmtId="0" fontId="15" fillId="0" borderId="0" xfId="48" applyFont="1" applyFill="1" applyBorder="1" applyAlignment="1">
      <alignment horizontal="right" vertical="center"/>
      <protection/>
    </xf>
    <xf numFmtId="0" fontId="21" fillId="0" borderId="0" xfId="48" applyFont="1" applyFill="1" applyBorder="1" applyAlignment="1">
      <alignment vertical="center"/>
      <protection/>
    </xf>
    <xf numFmtId="0" fontId="6" fillId="0" borderId="0" xfId="49" applyFont="1" applyFill="1">
      <alignment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vertical="top"/>
      <protection locked="0"/>
    </xf>
    <xf numFmtId="0" fontId="21" fillId="0" borderId="0" xfId="52" applyNumberFormat="1" applyFont="1" applyFill="1" applyBorder="1" applyAlignment="1" applyProtection="1">
      <alignment vertical="top"/>
      <protection locked="0"/>
    </xf>
    <xf numFmtId="0" fontId="12" fillId="0" borderId="0" xfId="52" applyNumberFormat="1" applyFont="1" applyFill="1" applyBorder="1" applyAlignment="1" applyProtection="1">
      <alignment vertical="center"/>
      <protection/>
    </xf>
    <xf numFmtId="164" fontId="13" fillId="0" borderId="0" xfId="55" applyNumberFormat="1" applyFont="1" applyFill="1" applyBorder="1" applyAlignment="1">
      <alignment horizontal="right"/>
      <protection/>
    </xf>
    <xf numFmtId="164" fontId="12" fillId="0" borderId="13" xfId="0" applyNumberFormat="1" applyFont="1" applyFill="1" applyBorder="1" applyAlignment="1">
      <alignment horizontal="right"/>
    </xf>
    <xf numFmtId="164" fontId="12" fillId="0" borderId="0" xfId="52" applyNumberFormat="1" applyFont="1" applyFill="1" applyBorder="1" applyAlignment="1" applyProtection="1">
      <alignment vertical="center"/>
      <protection/>
    </xf>
    <xf numFmtId="0" fontId="12" fillId="0" borderId="10" xfId="48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88" fillId="0" borderId="0" xfId="0" applyNumberFormat="1" applyFont="1" applyFill="1" applyAlignment="1">
      <alignment/>
    </xf>
    <xf numFmtId="164" fontId="89" fillId="0" borderId="0" xfId="5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6" fontId="90" fillId="0" borderId="0" xfId="80" applyNumberFormat="1" applyFont="1" applyFill="1" applyBorder="1" applyAlignment="1">
      <alignment horizontal="right"/>
    </xf>
    <xf numFmtId="166" fontId="24" fillId="0" borderId="11" xfId="8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wrapText="1"/>
    </xf>
    <xf numFmtId="166" fontId="12" fillId="0" borderId="0" xfId="80" applyNumberFormat="1" applyFont="1" applyFill="1" applyBorder="1" applyAlignment="1" applyProtection="1">
      <alignment vertical="center"/>
      <protection/>
    </xf>
    <xf numFmtId="164" fontId="12" fillId="0" borderId="0" xfId="33" applyNumberFormat="1" applyFont="1" applyFill="1" applyBorder="1" applyAlignment="1">
      <alignment/>
    </xf>
    <xf numFmtId="9" fontId="12" fillId="0" borderId="0" xfId="90" applyFont="1" applyFill="1" applyBorder="1" applyAlignment="1">
      <alignment horizontal="right"/>
    </xf>
    <xf numFmtId="164" fontId="33" fillId="0" borderId="0" xfId="3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5" fillId="0" borderId="0" xfId="48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4" fontId="13" fillId="0" borderId="0" xfId="49" applyNumberFormat="1" applyFont="1" applyFill="1" applyAlignment="1">
      <alignment horizontal="center"/>
      <protection/>
    </xf>
    <xf numFmtId="0" fontId="42" fillId="0" borderId="0" xfId="49" applyFont="1" applyFill="1" applyBorder="1">
      <alignment/>
      <protection/>
    </xf>
    <xf numFmtId="164" fontId="37" fillId="0" borderId="0" xfId="49" applyNumberFormat="1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14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1" fontId="4" fillId="0" borderId="0" xfId="60" applyNumberFormat="1" applyFont="1" applyFill="1" applyBorder="1" applyAlignment="1">
      <alignment horizontal="right" vertical="center" wrapText="1"/>
      <protection/>
    </xf>
    <xf numFmtId="15" fontId="43" fillId="0" borderId="0" xfId="48" applyNumberFormat="1" applyFont="1" applyFill="1" applyBorder="1" applyAlignment="1">
      <alignment horizontal="center" vertical="center" wrapText="1"/>
      <protection/>
    </xf>
    <xf numFmtId="0" fontId="44" fillId="0" borderId="0" xfId="58" applyFont="1" applyFill="1" applyBorder="1" applyAlignment="1" quotePrefix="1">
      <alignment horizontal="left" vertical="center"/>
      <protection/>
    </xf>
    <xf numFmtId="164" fontId="12" fillId="0" borderId="0" xfId="60" applyNumberFormat="1" applyFont="1" applyFill="1" applyBorder="1" applyAlignment="1">
      <alignment horizontal="right" vertical="center" wrapText="1"/>
      <protection/>
    </xf>
    <xf numFmtId="0" fontId="16" fillId="0" borderId="0" xfId="49" applyFont="1" applyFill="1" applyBorder="1" applyAlignment="1">
      <alignment vertical="top" wrapText="1"/>
      <protection/>
    </xf>
    <xf numFmtId="164" fontId="13" fillId="0" borderId="0" xfId="49" applyNumberFormat="1" applyFont="1" applyFill="1" applyBorder="1">
      <alignment/>
      <protection/>
    </xf>
    <xf numFmtId="0" fontId="17" fillId="0" borderId="0" xfId="49" applyFont="1" applyFill="1" applyBorder="1" applyAlignment="1">
      <alignment vertical="top" wrapText="1"/>
      <protection/>
    </xf>
    <xf numFmtId="164" fontId="13" fillId="0" borderId="0" xfId="5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49" applyNumberFormat="1" applyFont="1" applyFill="1" applyBorder="1">
      <alignment/>
      <protection/>
    </xf>
    <xf numFmtId="0" fontId="37" fillId="0" borderId="0" xfId="49" applyFont="1" applyFill="1" applyBorder="1" applyAlignment="1">
      <alignment horizontal="center" vertical="center"/>
      <protection/>
    </xf>
    <xf numFmtId="167" fontId="37" fillId="0" borderId="0" xfId="49" applyNumberFormat="1" applyFont="1" applyFill="1" applyBorder="1" applyAlignment="1">
      <alignment horizontal="center"/>
      <protection/>
    </xf>
    <xf numFmtId="164" fontId="12" fillId="0" borderId="0" xfId="49" applyNumberFormat="1" applyFont="1" applyFill="1" applyBorder="1">
      <alignment/>
      <protection/>
    </xf>
    <xf numFmtId="164" fontId="12" fillId="0" borderId="0" xfId="49" applyNumberFormat="1" applyFont="1" applyFill="1" applyBorder="1" applyAlignment="1">
      <alignment horizontal="right"/>
      <protection/>
    </xf>
    <xf numFmtId="0" fontId="13" fillId="0" borderId="0" xfId="49" applyFont="1" applyFill="1" applyBorder="1">
      <alignment/>
      <protection/>
    </xf>
    <xf numFmtId="0" fontId="12" fillId="0" borderId="0" xfId="49" applyFont="1" applyFill="1" applyBorder="1" applyAlignment="1">
      <alignment wrapText="1"/>
      <protection/>
    </xf>
    <xf numFmtId="49" fontId="12" fillId="0" borderId="0" xfId="49" applyNumberFormat="1" applyFont="1" applyFill="1" applyBorder="1" applyAlignment="1">
      <alignment horizontal="center"/>
      <protection/>
    </xf>
    <xf numFmtId="49" fontId="13" fillId="0" borderId="0" xfId="49" applyNumberFormat="1" applyFont="1" applyFill="1" applyBorder="1" applyAlignment="1">
      <alignment horizontal="center"/>
      <protection/>
    </xf>
    <xf numFmtId="164" fontId="12" fillId="0" borderId="0" xfId="49" applyNumberFormat="1" applyFont="1" applyFill="1">
      <alignment/>
      <protection/>
    </xf>
    <xf numFmtId="49" fontId="13" fillId="0" borderId="0" xfId="49" applyNumberFormat="1" applyFont="1" applyFill="1" applyBorder="1" applyAlignment="1">
      <alignment horizontal="right"/>
      <protection/>
    </xf>
    <xf numFmtId="49" fontId="12" fillId="0" borderId="0" xfId="49" applyNumberFormat="1" applyFont="1" applyFill="1" applyBorder="1">
      <alignment/>
      <protection/>
    </xf>
    <xf numFmtId="0" fontId="23" fillId="0" borderId="0" xfId="61" applyFont="1" applyFill="1" applyBorder="1" applyAlignment="1">
      <alignment horizontal="left" vertical="center"/>
      <protection/>
    </xf>
    <xf numFmtId="0" fontId="37" fillId="0" borderId="0" xfId="54" applyFont="1" applyFill="1">
      <alignment/>
      <protection/>
    </xf>
    <xf numFmtId="0" fontId="13" fillId="0" borderId="0" xfId="54" applyFont="1" applyFill="1">
      <alignment/>
      <protection/>
    </xf>
    <xf numFmtId="164" fontId="41" fillId="0" borderId="0" xfId="49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13" fillId="0" borderId="10" xfId="0" applyNumberFormat="1" applyFont="1" applyFill="1" applyBorder="1" applyAlignment="1">
      <alignment horizontal="right"/>
    </xf>
    <xf numFmtId="166" fontId="28" fillId="0" borderId="0" xfId="33" applyNumberFormat="1" applyFont="1" applyFill="1" applyBorder="1" applyAlignment="1">
      <alignment horizontal="right"/>
    </xf>
    <xf numFmtId="165" fontId="37" fillId="0" borderId="0" xfId="8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48" applyFont="1" applyFill="1" applyBorder="1" applyAlignment="1">
      <alignment horizontal="left" vertical="center"/>
      <protection/>
    </xf>
    <xf numFmtId="0" fontId="4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6" fillId="0" borderId="0" xfId="52" applyFont="1" applyFill="1" applyAlignment="1">
      <alignment horizontal="left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5" fillId="0" borderId="10" xfId="48" applyFont="1" applyFill="1" applyBorder="1" applyAlignment="1">
      <alignment horizontal="left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8" fillId="0" borderId="0" xfId="48" applyFont="1" applyFill="1" applyBorder="1" applyAlignment="1">
      <alignment horizontal="right"/>
      <protection/>
    </xf>
    <xf numFmtId="0" fontId="49" fillId="0" borderId="0" xfId="52" applyNumberFormat="1" applyFont="1" applyFill="1" applyBorder="1" applyAlignment="1" applyProtection="1">
      <alignment vertical="top"/>
      <protection/>
    </xf>
    <xf numFmtId="0" fontId="8" fillId="0" borderId="0" xfId="52" applyFont="1" applyFill="1" applyAlignment="1">
      <alignment horizontal="left"/>
      <protection/>
    </xf>
    <xf numFmtId="0" fontId="8" fillId="0" borderId="0" xfId="52" applyNumberFormat="1" applyFont="1" applyFill="1" applyBorder="1" applyAlignment="1" applyProtection="1">
      <alignment vertical="top"/>
      <protection/>
    </xf>
    <xf numFmtId="0" fontId="6" fillId="0" borderId="10" xfId="52" applyNumberFormat="1" applyFont="1" applyFill="1" applyBorder="1" applyAlignment="1" applyProtection="1">
      <alignment vertical="top"/>
      <protection/>
    </xf>
    <xf numFmtId="166" fontId="6" fillId="0" borderId="10" xfId="52" applyNumberFormat="1" applyFont="1" applyFill="1" applyBorder="1" applyAlignment="1" applyProtection="1">
      <alignment vertical="top"/>
      <protection/>
    </xf>
    <xf numFmtId="166" fontId="6" fillId="0" borderId="0" xfId="52" applyNumberFormat="1" applyFont="1" applyFill="1" applyBorder="1" applyAlignment="1" applyProtection="1">
      <alignment vertical="top"/>
      <protection/>
    </xf>
    <xf numFmtId="14" fontId="6" fillId="0" borderId="0" xfId="52" applyNumberFormat="1" applyFont="1" applyFill="1" applyBorder="1" applyAlignment="1" applyProtection="1">
      <alignment vertical="top"/>
      <protection/>
    </xf>
    <xf numFmtId="0" fontId="6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Border="1" applyAlignment="1" applyProtection="1">
      <alignment vertical="top"/>
      <protection locked="0"/>
    </xf>
    <xf numFmtId="166" fontId="6" fillId="0" borderId="0" xfId="52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5" fillId="0" borderId="0" xfId="5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>
      <alignment horizontal="right"/>
    </xf>
    <xf numFmtId="0" fontId="46" fillId="0" borderId="0" xfId="52" applyNumberFormat="1" applyFont="1" applyFill="1" applyBorder="1" applyAlignment="1" applyProtection="1">
      <alignment vertical="center"/>
      <protection/>
    </xf>
    <xf numFmtId="166" fontId="45" fillId="0" borderId="0" xfId="33" applyNumberFormat="1" applyFont="1" applyFill="1" applyBorder="1" applyAlignment="1" applyProtection="1">
      <alignment horizontal="right"/>
      <protection/>
    </xf>
    <xf numFmtId="166" fontId="6" fillId="0" borderId="0" xfId="33" applyNumberFormat="1" applyFont="1" applyFill="1" applyBorder="1" applyAlignment="1" applyProtection="1">
      <alignment horizontal="right"/>
      <protection/>
    </xf>
    <xf numFmtId="166" fontId="46" fillId="0" borderId="0" xfId="52" applyNumberFormat="1" applyFont="1" applyFill="1" applyBorder="1" applyAlignment="1" applyProtection="1">
      <alignment vertical="center"/>
      <protection/>
    </xf>
    <xf numFmtId="166" fontId="45" fillId="0" borderId="0" xfId="33" applyNumberFormat="1" applyFont="1" applyFill="1" applyBorder="1" applyAlignment="1" applyProtection="1">
      <alignment vertical="center"/>
      <protection/>
    </xf>
    <xf numFmtId="166" fontId="45" fillId="0" borderId="0" xfId="52" applyNumberFormat="1" applyFont="1" applyFill="1" applyBorder="1" applyAlignment="1" applyProtection="1">
      <alignment vertical="center"/>
      <protection/>
    </xf>
    <xf numFmtId="166" fontId="6" fillId="0" borderId="0" xfId="52" applyNumberFormat="1" applyFont="1" applyFill="1" applyBorder="1" applyAlignment="1" applyProtection="1">
      <alignment horizontal="right"/>
      <protection/>
    </xf>
    <xf numFmtId="166" fontId="4" fillId="0" borderId="0" xfId="52" applyNumberFormat="1" applyFont="1" applyFill="1" applyBorder="1" applyAlignment="1" applyProtection="1">
      <alignment horizontal="right"/>
      <protection/>
    </xf>
    <xf numFmtId="166" fontId="4" fillId="0" borderId="0" xfId="52" applyNumberFormat="1" applyFont="1" applyFill="1" applyBorder="1" applyAlignment="1" applyProtection="1">
      <alignment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165" fontId="4" fillId="0" borderId="0" xfId="52" applyNumberFormat="1" applyFont="1" applyFill="1" applyBorder="1" applyAlignment="1" applyProtection="1">
      <alignment vertical="center"/>
      <protection/>
    </xf>
    <xf numFmtId="166" fontId="6" fillId="0" borderId="0" xfId="80" applyNumberFormat="1" applyFont="1" applyFill="1" applyBorder="1" applyAlignment="1" applyProtection="1">
      <alignment horizontal="right"/>
      <protection/>
    </xf>
    <xf numFmtId="166" fontId="4" fillId="0" borderId="13" xfId="52" applyNumberFormat="1" applyFont="1" applyFill="1" applyBorder="1" applyAlignment="1" applyProtection="1">
      <alignment horizontal="right"/>
      <protection/>
    </xf>
    <xf numFmtId="166" fontId="4" fillId="0" borderId="0" xfId="80" applyNumberFormat="1" applyFont="1" applyFill="1" applyBorder="1" applyAlignment="1" applyProtection="1">
      <alignment vertical="center"/>
      <protection/>
    </xf>
    <xf numFmtId="166" fontId="6" fillId="0" borderId="0" xfId="80" applyNumberFormat="1" applyFont="1" applyFill="1" applyBorder="1" applyAlignment="1" applyProtection="1">
      <alignment vertical="center"/>
      <protection/>
    </xf>
    <xf numFmtId="165" fontId="6" fillId="0" borderId="0" xfId="33" applyNumberFormat="1" applyFont="1" applyFill="1" applyBorder="1" applyAlignment="1" applyProtection="1">
      <alignment horizontal="right"/>
      <protection/>
    </xf>
    <xf numFmtId="166" fontId="4" fillId="0" borderId="0" xfId="80" applyNumberFormat="1" applyFont="1" applyFill="1" applyBorder="1" applyAlignment="1" applyProtection="1">
      <alignment horizontal="right"/>
      <protection/>
    </xf>
    <xf numFmtId="166" fontId="4" fillId="0" borderId="10" xfId="80" applyNumberFormat="1" applyFont="1" applyFill="1" applyBorder="1" applyAlignment="1" applyProtection="1">
      <alignment vertical="center"/>
      <protection/>
    </xf>
    <xf numFmtId="165" fontId="45" fillId="0" borderId="0" xfId="33" applyNumberFormat="1" applyFont="1" applyFill="1" applyBorder="1" applyAlignment="1" applyProtection="1">
      <alignment horizontal="right"/>
      <protection/>
    </xf>
    <xf numFmtId="166" fontId="45" fillId="0" borderId="0" xfId="80" applyNumberFormat="1" applyFont="1" applyFill="1" applyBorder="1" applyAlignment="1" applyProtection="1">
      <alignment horizontal="right"/>
      <protection/>
    </xf>
    <xf numFmtId="166" fontId="4" fillId="0" borderId="10" xfId="80" applyNumberFormat="1" applyFont="1" applyFill="1" applyBorder="1" applyAlignment="1" applyProtection="1">
      <alignment horizontal="right"/>
      <protection/>
    </xf>
    <xf numFmtId="166" fontId="4" fillId="0" borderId="10" xfId="33" applyNumberFormat="1" applyFont="1" applyFill="1" applyBorder="1" applyAlignment="1" applyProtection="1">
      <alignment horizontal="right"/>
      <protection/>
    </xf>
    <xf numFmtId="166" fontId="6" fillId="0" borderId="0" xfId="52" applyNumberFormat="1" applyFont="1" applyFill="1" applyBorder="1" applyAlignment="1" applyProtection="1">
      <alignment vertical="center"/>
      <protection/>
    </xf>
    <xf numFmtId="0" fontId="6" fillId="0" borderId="0" xfId="52" applyNumberFormat="1" applyFont="1" applyFill="1" applyBorder="1" applyAlignment="1" applyProtection="1">
      <alignment vertical="center"/>
      <protection/>
    </xf>
    <xf numFmtId="166" fontId="6" fillId="0" borderId="10" xfId="80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6" fillId="0" borderId="0" xfId="48" applyFont="1" applyFill="1" applyBorder="1" applyAlignment="1">
      <alignment vertical="center"/>
      <protection/>
    </xf>
    <xf numFmtId="0" fontId="6" fillId="0" borderId="0" xfId="52" applyNumberFormat="1" applyFont="1" applyFill="1" applyBorder="1" applyAlignment="1" applyProtection="1">
      <alignment horizontal="right"/>
      <protection/>
    </xf>
    <xf numFmtId="0" fontId="45" fillId="0" borderId="0" xfId="48" applyFont="1" applyFill="1" applyBorder="1" applyAlignment="1">
      <alignment horizontal="right" vertical="center"/>
      <protection/>
    </xf>
    <xf numFmtId="0" fontId="46" fillId="0" borderId="0" xfId="48" applyFont="1" applyFill="1" applyBorder="1" applyAlignment="1" quotePrefix="1">
      <alignment horizontal="left"/>
      <protection/>
    </xf>
    <xf numFmtId="0" fontId="46" fillId="0" borderId="0" xfId="52" applyNumberFormat="1" applyFont="1" applyFill="1" applyBorder="1" applyAlignment="1" applyProtection="1" quotePrefix="1">
      <alignment horizontal="right" vertical="top"/>
      <protection/>
    </xf>
    <xf numFmtId="0" fontId="46" fillId="0" borderId="0" xfId="52" applyNumberFormat="1" applyFont="1" applyFill="1" applyBorder="1" applyAlignment="1" applyProtection="1">
      <alignment vertical="top"/>
      <protection/>
    </xf>
    <xf numFmtId="0" fontId="10" fillId="0" borderId="0" xfId="52" applyNumberFormat="1" applyFont="1" applyFill="1" applyBorder="1" applyAlignment="1" applyProtection="1">
      <alignment vertical="top"/>
      <protection/>
    </xf>
    <xf numFmtId="166" fontId="10" fillId="0" borderId="0" xfId="52" applyNumberFormat="1" applyFont="1" applyFill="1" applyBorder="1" applyAlignment="1" applyProtection="1">
      <alignment vertical="top"/>
      <protection/>
    </xf>
    <xf numFmtId="0" fontId="10" fillId="0" borderId="0" xfId="52" applyNumberFormat="1" applyFont="1" applyFill="1" applyBorder="1" applyAlignment="1" applyProtection="1">
      <alignment vertical="top"/>
      <protection locked="0"/>
    </xf>
    <xf numFmtId="166" fontId="10" fillId="0" borderId="0" xfId="52" applyNumberFormat="1" applyFont="1" applyFill="1" applyBorder="1" applyAlignment="1" applyProtection="1">
      <alignment vertical="top"/>
      <protection locked="0"/>
    </xf>
    <xf numFmtId="0" fontId="3" fillId="0" borderId="0" xfId="52" applyNumberFormat="1" applyFont="1" applyFill="1" applyBorder="1" applyAlignment="1" applyProtection="1">
      <alignment horizontal="right" wrapText="1"/>
      <protection/>
    </xf>
    <xf numFmtId="166" fontId="90" fillId="0" borderId="0" xfId="33" applyNumberFormat="1" applyFont="1" applyFill="1" applyBorder="1" applyAlignment="1">
      <alignment horizontal="right"/>
    </xf>
    <xf numFmtId="166" fontId="24" fillId="0" borderId="11" xfId="33" applyNumberFormat="1" applyFont="1" applyFill="1" applyBorder="1" applyAlignment="1">
      <alignment vertical="center"/>
    </xf>
    <xf numFmtId="166" fontId="12" fillId="0" borderId="0" xfId="52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166" fontId="28" fillId="0" borderId="0" xfId="8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center"/>
    </xf>
    <xf numFmtId="0" fontId="17" fillId="0" borderId="0" xfId="51" applyFont="1" applyFill="1" applyBorder="1" applyAlignment="1">
      <alignment vertical="top" wrapText="1"/>
      <protection/>
    </xf>
    <xf numFmtId="0" fontId="13" fillId="0" borderId="0" xfId="51" applyFont="1" applyFill="1" applyBorder="1" applyAlignment="1">
      <alignment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59" applyFont="1" applyFill="1" applyAlignment="1">
      <alignment vertical="center"/>
      <protection/>
    </xf>
    <xf numFmtId="0" fontId="17" fillId="0" borderId="0" xfId="0" applyFont="1" applyFill="1" applyBorder="1" applyAlignment="1">
      <alignment horizontal="left" vertical="center"/>
    </xf>
    <xf numFmtId="0" fontId="13" fillId="0" borderId="0" xfId="59" applyFont="1" applyFill="1" applyAlignment="1">
      <alignment vertical="center" wrapText="1"/>
      <protection/>
    </xf>
    <xf numFmtId="0" fontId="13" fillId="0" borderId="0" xfId="59" applyFont="1" applyFill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48" applyFont="1" applyFill="1" applyAlignment="1">
      <alignment horizontal="left" vertical="center"/>
      <protection/>
    </xf>
    <xf numFmtId="0" fontId="12" fillId="0" borderId="0" xfId="48" applyFont="1" applyFill="1" applyAlignment="1">
      <alignment vertical="center"/>
      <protection/>
    </xf>
    <xf numFmtId="0" fontId="13" fillId="0" borderId="0" xfId="48" applyFont="1" applyFill="1" applyAlignment="1">
      <alignment vertical="center"/>
      <protection/>
    </xf>
    <xf numFmtId="0" fontId="17" fillId="0" borderId="0" xfId="38" applyFont="1" applyFill="1" applyBorder="1" applyAlignment="1">
      <alignment horizontal="left" vertical="center"/>
      <protection/>
    </xf>
    <xf numFmtId="0" fontId="13" fillId="0" borderId="0" xfId="48" applyFont="1" applyFill="1" applyAlignment="1">
      <alignment vertical="center" wrapText="1"/>
      <protection/>
    </xf>
    <xf numFmtId="0" fontId="16" fillId="0" borderId="0" xfId="38" applyFont="1" applyFill="1" applyBorder="1" applyAlignment="1">
      <alignment horizontal="left" vertical="center"/>
      <protection/>
    </xf>
    <xf numFmtId="0" fontId="17" fillId="0" borderId="0" xfId="38" applyFont="1" applyFill="1" applyBorder="1">
      <alignment/>
      <protection/>
    </xf>
    <xf numFmtId="0" fontId="16" fillId="0" borderId="0" xfId="38" applyFont="1" applyFill="1" applyBorder="1" applyAlignment="1">
      <alignment horizontal="left" vertical="center" wrapText="1"/>
      <protection/>
    </xf>
    <xf numFmtId="0" fontId="17" fillId="0" borderId="0" xfId="48" applyFont="1" applyFill="1" applyAlignment="1">
      <alignment vertical="center"/>
      <protection/>
    </xf>
    <xf numFmtId="0" fontId="17" fillId="0" borderId="0" xfId="48" applyFont="1" applyFill="1" applyAlignment="1">
      <alignment horizontal="left" vertical="center"/>
      <protection/>
    </xf>
    <xf numFmtId="0" fontId="17" fillId="0" borderId="0" xfId="48" applyFont="1" applyFill="1" applyAlignment="1">
      <alignment horizontal="left" vertical="center" wrapText="1"/>
      <protection/>
    </xf>
    <xf numFmtId="0" fontId="51" fillId="0" borderId="0" xfId="38" applyFont="1" applyFill="1" applyBorder="1" applyAlignment="1">
      <alignment horizontal="left" vertical="center"/>
      <protection/>
    </xf>
    <xf numFmtId="0" fontId="12" fillId="0" borderId="14" xfId="48" applyFont="1" applyFill="1" applyBorder="1" applyAlignment="1">
      <alignment vertical="center"/>
      <protection/>
    </xf>
    <xf numFmtId="0" fontId="16" fillId="0" borderId="0" xfId="49" applyFont="1" applyFill="1" applyBorder="1" applyAlignment="1">
      <alignment vertical="top" wrapText="1"/>
      <protection/>
    </xf>
    <xf numFmtId="0" fontId="17" fillId="0" borderId="0" xfId="49" applyFont="1" applyFill="1" applyBorder="1" applyAlignment="1">
      <alignment vertical="top" wrapText="1"/>
      <protection/>
    </xf>
    <xf numFmtId="0" fontId="17" fillId="0" borderId="0" xfId="50" applyFont="1" applyFill="1" applyBorder="1" applyAlignment="1">
      <alignment vertical="top" wrapText="1"/>
      <protection/>
    </xf>
    <xf numFmtId="0" fontId="17" fillId="0" borderId="0" xfId="0" applyFont="1" applyFill="1" applyAlignment="1">
      <alignment wrapText="1"/>
    </xf>
    <xf numFmtId="0" fontId="17" fillId="0" borderId="0" xfId="50" applyFont="1" applyFill="1" applyBorder="1" applyAlignment="1">
      <alignment vertical="top"/>
      <protection/>
    </xf>
    <xf numFmtId="0" fontId="16" fillId="0" borderId="0" xfId="50" applyFont="1" applyFill="1" applyBorder="1" applyAlignment="1">
      <alignment vertical="top" wrapText="1"/>
      <protection/>
    </xf>
    <xf numFmtId="0" fontId="16" fillId="0" borderId="0" xfId="49" applyFont="1" applyFill="1" applyBorder="1" applyAlignment="1">
      <alignment vertical="top"/>
      <protection/>
    </xf>
    <xf numFmtId="0" fontId="17" fillId="0" borderId="0" xfId="50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12" fillId="0" borderId="0" xfId="49" applyFont="1" applyFill="1" applyBorder="1" applyAlignment="1">
      <alignment horizontal="left" wrapText="1"/>
      <protection/>
    </xf>
    <xf numFmtId="3" fontId="13" fillId="0" borderId="0" xfId="49" applyNumberFormat="1" applyFont="1" applyFill="1">
      <alignment/>
      <protection/>
    </xf>
    <xf numFmtId="3" fontId="12" fillId="0" borderId="0" xfId="49" applyNumberFormat="1" applyFont="1" applyFill="1">
      <alignment/>
      <protection/>
    </xf>
    <xf numFmtId="0" fontId="4" fillId="0" borderId="0" xfId="48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166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/>
    </xf>
    <xf numFmtId="0" fontId="52" fillId="0" borderId="0" xfId="52" applyNumberFormat="1" applyFont="1" applyFill="1" applyBorder="1" applyAlignment="1" applyProtection="1">
      <alignment horizontal="center" vertical="top" wrapText="1"/>
      <protection/>
    </xf>
    <xf numFmtId="0" fontId="52" fillId="0" borderId="0" xfId="52" applyNumberFormat="1" applyFont="1" applyFill="1" applyBorder="1" applyAlignment="1" applyProtection="1">
      <alignment horizontal="right" vertical="top" wrapText="1"/>
      <protection/>
    </xf>
    <xf numFmtId="0" fontId="10" fillId="0" borderId="0" xfId="52" applyNumberFormat="1" applyFont="1" applyFill="1" applyBorder="1" applyAlignment="1" applyProtection="1">
      <alignment vertical="top"/>
      <protection locked="0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right" vertical="top"/>
    </xf>
    <xf numFmtId="0" fontId="12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inden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3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3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52" fillId="0" borderId="0" xfId="52" applyNumberFormat="1" applyFont="1" applyFill="1" applyBorder="1" applyAlignment="1" applyProtection="1">
      <alignment horizontal="right" vertical="top" wrapText="1"/>
      <protection/>
    </xf>
    <xf numFmtId="0" fontId="53" fillId="0" borderId="0" xfId="0" applyFont="1" applyFill="1" applyBorder="1" applyAlignment="1">
      <alignment horizontal="right" vertical="top"/>
    </xf>
    <xf numFmtId="0" fontId="12" fillId="0" borderId="0" xfId="48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8" fillId="0" borderId="0" xfId="5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0" xfId="52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166" fontId="3" fillId="0" borderId="0" xfId="35" applyNumberFormat="1" applyFont="1" applyFill="1" applyBorder="1" applyAlignment="1" applyProtection="1">
      <alignment horizontal="right" vertical="top" wrapText="1"/>
      <protection/>
    </xf>
    <xf numFmtId="166" fontId="3" fillId="0" borderId="0" xfId="35" applyNumberFormat="1" applyFont="1" applyFill="1" applyBorder="1" applyAlignment="1">
      <alignment horizontal="right" vertical="top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3" xfId="35"/>
    <cellStyle name="Comma 3 2" xfId="36"/>
    <cellStyle name="Comma 4" xfId="37"/>
    <cellStyle name="Normal 2" xfId="38"/>
    <cellStyle name="Normal 2 10" xfId="39"/>
    <cellStyle name="Normal 2 2" xfId="40"/>
    <cellStyle name="Normal 2 3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_BAL" xfId="48"/>
    <cellStyle name="Normal_Financial statements 2000 Alcomet" xfId="49"/>
    <cellStyle name="Normal_Financial statements 2000 Alcomet 2" xfId="50"/>
    <cellStyle name="Normal_Financial statements 2000 Alcomet 3" xfId="51"/>
    <cellStyle name="Normal_Financial statements_bg model 2002" xfId="52"/>
    <cellStyle name="Normal_Financial statements_bg model 2002 2" xfId="53"/>
    <cellStyle name="Normal_FS_2004_Final_28.03.05" xfId="54"/>
    <cellStyle name="Normal_FS_SOPHARMA_2005 (2)" xfId="55"/>
    <cellStyle name="Normal_FS'05-Neochim group-raboten_Final2" xfId="56"/>
    <cellStyle name="Normal_P&amp;L" xfId="57"/>
    <cellStyle name="Normal_P&amp;L_Financial statements_bg model 2002" xfId="58"/>
    <cellStyle name="Normal_P&amp;L_IS_by type" xfId="59"/>
    <cellStyle name="Normal_Sheet2" xfId="60"/>
    <cellStyle name="Normal_SOPHARMA_FS_01_12_2007_predvaritelen" xfId="61"/>
    <cellStyle name="Percent 2" xfId="62"/>
    <cellStyle name="Percent 3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Бележка" xfId="70"/>
    <cellStyle name="Currency" xfId="71"/>
    <cellStyle name="Currency [0]" xfId="72"/>
    <cellStyle name="Вход" xfId="73"/>
    <cellStyle name="Добър" xfId="74"/>
    <cellStyle name="Заглавие" xfId="75"/>
    <cellStyle name="Заглавие 1" xfId="76"/>
    <cellStyle name="Заглавие 2" xfId="77"/>
    <cellStyle name="Заглавие 3" xfId="78"/>
    <cellStyle name="Заглавие 4" xfId="79"/>
    <cellStyle name="Comma" xfId="80"/>
    <cellStyle name="Comma [0]" xfId="81"/>
    <cellStyle name="Изход" xfId="82"/>
    <cellStyle name="Изчисление" xfId="83"/>
    <cellStyle name="Контролна клетка" xfId="84"/>
    <cellStyle name="Лош" xfId="85"/>
    <cellStyle name="Неутрален" xfId="86"/>
    <cellStyle name="Обычный 2" xfId="87"/>
    <cellStyle name="Обяснителен текст" xfId="88"/>
    <cellStyle name="Предупредителен текст" xfId="89"/>
    <cellStyle name="Percent" xfId="90"/>
    <cellStyle name="Свързана клетка" xfId="91"/>
    <cellStyle name="Сума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onsolidation\2016\Q1%202016\!&#1050;&#1086;&#1085;&#1089;&#1086;%20&#1088;&#1072;&#1073;&#1086;&#1090;&#1085;&#1080;%20&#1092;&#1072;&#1081;&#1083;&#1086;&#1074;&#1077;\17.05.2016\102.FS%20conso%20-%2031.12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13">
        <row r="18">
          <cell r="CE18">
            <v>10562</v>
          </cell>
        </row>
        <row r="42">
          <cell r="CE42">
            <v>134798</v>
          </cell>
        </row>
        <row r="58">
          <cell r="CE58">
            <v>51748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Normal="70" zoomScaleSheetLayoutView="100" zoomScalePageLayoutView="70" workbookViewId="0" topLeftCell="A1">
      <selection activeCell="G17" sqref="G17"/>
    </sheetView>
  </sheetViews>
  <sheetFormatPr defaultColWidth="0" defaultRowHeight="12.75" customHeight="1" zeroHeight="1"/>
  <cols>
    <col min="1" max="2" width="9.28125" style="6" customWidth="1"/>
    <col min="3" max="3" width="16.8515625" style="6" customWidth="1"/>
    <col min="4" max="6" width="9.28125" style="6" customWidth="1"/>
    <col min="7" max="7" width="23.28125" style="6" customWidth="1"/>
    <col min="8" max="8" width="3.421875" style="6" customWidth="1"/>
    <col min="9" max="9" width="3.8515625" style="6" customWidth="1"/>
    <col min="10" max="16384" width="9.28125" style="6" hidden="1" customWidth="1"/>
  </cols>
  <sheetData>
    <row r="1" spans="1:8" ht="18.75">
      <c r="A1" s="1" t="s">
        <v>6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7</v>
      </c>
      <c r="D5" s="8" t="s">
        <v>8</v>
      </c>
      <c r="E5" s="9"/>
      <c r="F5" s="10"/>
      <c r="G5" s="10"/>
      <c r="H5" s="10"/>
      <c r="I5" s="10"/>
    </row>
    <row r="6" spans="1:9" ht="17.25" customHeight="1">
      <c r="A6" s="7"/>
      <c r="D6" s="8" t="s">
        <v>9</v>
      </c>
      <c r="E6" s="9"/>
      <c r="F6" s="10"/>
      <c r="G6" s="10"/>
      <c r="H6" s="10"/>
      <c r="I6" s="10"/>
    </row>
    <row r="7" spans="1:9" ht="18.75">
      <c r="A7" s="7"/>
      <c r="D7" s="8" t="s">
        <v>10</v>
      </c>
      <c r="H7" s="10"/>
      <c r="I7" s="10"/>
    </row>
    <row r="8" spans="1:9" ht="16.5">
      <c r="A8" s="11"/>
      <c r="D8" s="8" t="s">
        <v>11</v>
      </c>
      <c r="E8" s="9"/>
      <c r="F8" s="10"/>
      <c r="G8" s="10"/>
      <c r="H8" s="10"/>
      <c r="I8" s="10"/>
    </row>
    <row r="9" spans="1:9" ht="18.75">
      <c r="A9" s="7"/>
      <c r="D9" s="8" t="s">
        <v>12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13</v>
      </c>
      <c r="D12" s="8" t="s">
        <v>8</v>
      </c>
      <c r="E12" s="14"/>
      <c r="F12" s="14"/>
      <c r="G12" s="15"/>
    </row>
    <row r="13" spans="4:9" ht="16.5">
      <c r="D13" s="13"/>
      <c r="E13" s="14"/>
      <c r="F13" s="14"/>
      <c r="G13" s="16"/>
      <c r="H13" s="10"/>
      <c r="I13" s="10"/>
    </row>
    <row r="14" spans="1:9" ht="18.75">
      <c r="A14" s="7" t="s">
        <v>14</v>
      </c>
      <c r="D14" s="13" t="s">
        <v>15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16</v>
      </c>
      <c r="B16" s="7"/>
      <c r="C16" s="7"/>
      <c r="D16" s="13" t="s">
        <v>17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18</v>
      </c>
      <c r="C18" s="17"/>
      <c r="D18" s="13" t="s">
        <v>19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7" ht="18.75">
      <c r="A20" s="7"/>
      <c r="D20" s="13"/>
      <c r="E20" s="14"/>
      <c r="F20" s="14"/>
      <c r="G20" s="15"/>
    </row>
    <row r="21" spans="1:7" ht="18.75">
      <c r="A21" s="7" t="s">
        <v>20</v>
      </c>
      <c r="D21" s="13" t="s">
        <v>21</v>
      </c>
      <c r="E21" s="14"/>
      <c r="F21" s="14"/>
      <c r="G21" s="15"/>
    </row>
    <row r="22" spans="1:7" ht="18.75">
      <c r="A22" s="7"/>
      <c r="D22" s="13" t="s">
        <v>22</v>
      </c>
      <c r="E22" s="14"/>
      <c r="F22" s="14"/>
      <c r="G22" s="15"/>
    </row>
    <row r="23" spans="6:7" ht="18.75">
      <c r="F23" s="15"/>
      <c r="G23" s="18"/>
    </row>
    <row r="24" spans="1:7" ht="18.75">
      <c r="A24" s="7" t="s">
        <v>23</v>
      </c>
      <c r="C24" s="17"/>
      <c r="D24" s="8" t="s">
        <v>24</v>
      </c>
      <c r="E24" s="14"/>
      <c r="F24" s="15"/>
      <c r="G24" s="19"/>
    </row>
    <row r="25" spans="1:7" ht="18.75">
      <c r="A25" s="7"/>
      <c r="C25" s="17"/>
      <c r="D25" s="8" t="s">
        <v>25</v>
      </c>
      <c r="E25" s="14"/>
      <c r="F25" s="15"/>
      <c r="G25" s="19"/>
    </row>
    <row r="26" spans="1:7" ht="18.75">
      <c r="A26" s="7"/>
      <c r="C26" s="10"/>
      <c r="D26" s="8" t="s">
        <v>26</v>
      </c>
      <c r="E26" s="16"/>
      <c r="F26" s="15"/>
      <c r="G26" s="19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27</v>
      </c>
      <c r="D28" s="8" t="s">
        <v>28</v>
      </c>
      <c r="E28" s="138"/>
      <c r="F28" s="138"/>
      <c r="G28" s="138"/>
      <c r="H28" s="7"/>
      <c r="I28" s="7"/>
    </row>
    <row r="29" spans="1:9" ht="18.75">
      <c r="A29" s="7"/>
      <c r="D29" s="8" t="s">
        <v>29</v>
      </c>
      <c r="E29" s="138"/>
      <c r="F29" s="138"/>
      <c r="G29" s="138"/>
      <c r="H29" s="7"/>
      <c r="I29" s="7"/>
    </row>
    <row r="30" spans="1:9" ht="18.75">
      <c r="A30" s="7"/>
      <c r="D30" s="8" t="s">
        <v>30</v>
      </c>
      <c r="E30" s="138"/>
      <c r="F30" s="138"/>
      <c r="G30" s="138"/>
      <c r="H30" s="7"/>
      <c r="I30" s="7"/>
    </row>
    <row r="31" spans="1:7" ht="18.75">
      <c r="A31" s="7"/>
      <c r="D31" s="8" t="s">
        <v>31</v>
      </c>
      <c r="E31" s="138"/>
      <c r="F31" s="138"/>
      <c r="G31" s="138"/>
    </row>
    <row r="32" spans="1:7" ht="18.75">
      <c r="A32" s="7"/>
      <c r="D32" s="8" t="s">
        <v>32</v>
      </c>
      <c r="E32" s="138"/>
      <c r="F32" s="138"/>
      <c r="G32" s="138"/>
    </row>
    <row r="33" spans="1:7" ht="18.75">
      <c r="A33" s="7"/>
      <c r="D33" s="8" t="s">
        <v>33</v>
      </c>
      <c r="E33" s="138"/>
      <c r="F33" s="138"/>
      <c r="G33" s="138"/>
    </row>
    <row r="34" spans="1:7" ht="18.75">
      <c r="A34" s="7"/>
      <c r="D34" s="8" t="s">
        <v>34</v>
      </c>
      <c r="E34" s="138"/>
      <c r="F34" s="138"/>
      <c r="G34" s="138"/>
    </row>
    <row r="35" spans="1:7" ht="18.75">
      <c r="A35" s="7"/>
      <c r="D35" s="8"/>
      <c r="E35" s="138"/>
      <c r="F35" s="138"/>
      <c r="G35" s="138"/>
    </row>
    <row r="36" spans="1:7" ht="18.75">
      <c r="A36" s="7"/>
      <c r="D36" s="8"/>
      <c r="E36" s="138"/>
      <c r="F36" s="138"/>
      <c r="G36" s="138"/>
    </row>
    <row r="37" spans="1:9" ht="18.75">
      <c r="A37" s="7" t="s">
        <v>35</v>
      </c>
      <c r="D37" s="10" t="s">
        <v>36</v>
      </c>
      <c r="E37" s="19"/>
      <c r="F37" s="19"/>
      <c r="G37" s="20"/>
      <c r="H37" s="21"/>
      <c r="I37" s="21"/>
    </row>
    <row r="38" spans="1:7" ht="18.75">
      <c r="A38" s="7"/>
      <c r="E38" s="19"/>
      <c r="F38" s="15"/>
      <c r="G38" s="19"/>
    </row>
    <row r="39" spans="1:6" ht="18.75">
      <c r="A39" s="7"/>
      <c r="F39" s="7"/>
    </row>
    <row r="40" spans="1:6" ht="18.75">
      <c r="A40" s="7"/>
      <c r="F40" s="7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ht="12.75"/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90" zoomScaleNormal="90" zoomScaleSheetLayoutView="90" zoomScalePageLayoutView="90" workbookViewId="0" topLeftCell="A43">
      <selection activeCell="A27" sqref="A27"/>
    </sheetView>
  </sheetViews>
  <sheetFormatPr defaultColWidth="9.140625" defaultRowHeight="12.75"/>
  <cols>
    <col min="1" max="1" width="80.421875" style="22" customWidth="1"/>
    <col min="2" max="2" width="11.421875" style="31" customWidth="1"/>
    <col min="3" max="3" width="5.28125" style="27" customWidth="1"/>
    <col min="4" max="4" width="12.28125" style="27" customWidth="1"/>
    <col min="5" max="5" width="2.140625" style="27" customWidth="1"/>
    <col min="6" max="6" width="12.28125" style="27" customWidth="1"/>
    <col min="7" max="7" width="1.421875" style="27" customWidth="1"/>
    <col min="8" max="8" width="12.28125" style="22" bestFit="1" customWidth="1"/>
    <col min="9" max="9" width="5.00390625" style="22" customWidth="1"/>
    <col min="10" max="10" width="11.421875" style="22" bestFit="1" customWidth="1"/>
    <col min="11" max="16384" width="9.140625" style="22" customWidth="1"/>
  </cols>
  <sheetData>
    <row r="1" spans="1:7" ht="15">
      <c r="A1" s="335" t="str">
        <f>'Cover '!A1</f>
        <v>SOPHARMA GROUP</v>
      </c>
      <c r="B1" s="335"/>
      <c r="C1" s="335"/>
      <c r="D1" s="335"/>
      <c r="E1" s="335"/>
      <c r="F1" s="335"/>
      <c r="G1" s="335"/>
    </row>
    <row r="2" spans="1:7" s="23" customFormat="1" ht="15">
      <c r="A2" s="70" t="s">
        <v>37</v>
      </c>
      <c r="B2" s="70"/>
      <c r="C2" s="70"/>
      <c r="D2" s="70"/>
      <c r="E2" s="70"/>
      <c r="F2" s="70"/>
      <c r="G2" s="70"/>
    </row>
    <row r="3" spans="1:7" ht="15">
      <c r="A3" s="70" t="s">
        <v>72</v>
      </c>
      <c r="B3" s="70"/>
      <c r="C3" s="70"/>
      <c r="D3" s="70"/>
      <c r="E3" s="70"/>
      <c r="F3" s="70"/>
      <c r="G3" s="70"/>
    </row>
    <row r="4" spans="1:7" ht="4.5" customHeight="1">
      <c r="A4" s="278"/>
      <c r="B4" s="188"/>
      <c r="C4" s="24"/>
      <c r="D4" s="24"/>
      <c r="E4" s="24"/>
      <c r="F4" s="24"/>
      <c r="G4" s="24"/>
    </row>
    <row r="5" spans="1:7" ht="5.25" customHeight="1">
      <c r="A5" s="278"/>
      <c r="B5" s="188"/>
      <c r="C5" s="24"/>
      <c r="D5" s="24"/>
      <c r="E5" s="24"/>
      <c r="F5" s="24"/>
      <c r="G5" s="24"/>
    </row>
    <row r="6" spans="1:7" ht="15" customHeight="1">
      <c r="A6" s="23"/>
      <c r="B6" s="336" t="s">
        <v>38</v>
      </c>
      <c r="C6" s="279"/>
      <c r="D6" s="337" t="s">
        <v>4</v>
      </c>
      <c r="E6" s="279"/>
      <c r="F6" s="337" t="s">
        <v>1</v>
      </c>
      <c r="G6" s="279"/>
    </row>
    <row r="7" spans="1:7" ht="15">
      <c r="A7" s="23"/>
      <c r="B7" s="336"/>
      <c r="C7" s="279"/>
      <c r="D7" s="338"/>
      <c r="E7" s="279"/>
      <c r="F7" s="338"/>
      <c r="G7" s="279"/>
    </row>
    <row r="8" ht="15">
      <c r="A8" s="26"/>
    </row>
    <row r="9" ht="15">
      <c r="A9" s="26"/>
    </row>
    <row r="10" spans="1:10" ht="15" customHeight="1">
      <c r="A10" s="283" t="s">
        <v>39</v>
      </c>
      <c r="B10" s="31">
        <v>3</v>
      </c>
      <c r="D10" s="28">
        <v>638390</v>
      </c>
      <c r="F10" s="28">
        <v>647601</v>
      </c>
      <c r="J10" s="29"/>
    </row>
    <row r="11" spans="1:6" ht="15">
      <c r="A11" s="284" t="s">
        <v>40</v>
      </c>
      <c r="B11" s="31">
        <v>4</v>
      </c>
      <c r="D11" s="28">
        <v>3783</v>
      </c>
      <c r="F11" s="28">
        <v>-3505</v>
      </c>
    </row>
    <row r="12" spans="1:10" ht="15">
      <c r="A12" s="285" t="s">
        <v>41</v>
      </c>
      <c r="D12" s="30">
        <v>-2383</v>
      </c>
      <c r="F12" s="30">
        <v>2127</v>
      </c>
      <c r="G12" s="31"/>
      <c r="J12" s="29"/>
    </row>
    <row r="13" spans="1:10" ht="15">
      <c r="A13" s="283" t="s">
        <v>42</v>
      </c>
      <c r="B13" s="31">
        <v>5</v>
      </c>
      <c r="D13" s="28">
        <v>-57989</v>
      </c>
      <c r="F13" s="28">
        <v>-61492</v>
      </c>
      <c r="H13" s="32"/>
      <c r="J13" s="29"/>
    </row>
    <row r="14" spans="1:10" ht="15">
      <c r="A14" s="286" t="s">
        <v>43</v>
      </c>
      <c r="B14" s="31">
        <v>6</v>
      </c>
      <c r="D14" s="28">
        <v>-41306</v>
      </c>
      <c r="F14" s="28">
        <v>-48270</v>
      </c>
      <c r="H14" s="32"/>
      <c r="J14" s="29"/>
    </row>
    <row r="15" spans="1:8" ht="15">
      <c r="A15" s="284" t="s">
        <v>44</v>
      </c>
      <c r="B15" s="31">
        <v>7</v>
      </c>
      <c r="D15" s="28">
        <v>-65003</v>
      </c>
      <c r="F15" s="28">
        <v>-60499</v>
      </c>
      <c r="H15" s="33"/>
    </row>
    <row r="16" spans="1:8" ht="15">
      <c r="A16" s="283" t="s">
        <v>45</v>
      </c>
      <c r="B16" s="31" t="s">
        <v>5</v>
      </c>
      <c r="D16" s="28">
        <v>-20129</v>
      </c>
      <c r="F16" s="28">
        <v>-19603</v>
      </c>
      <c r="H16" s="32"/>
    </row>
    <row r="17" spans="1:8" ht="15">
      <c r="A17" s="23" t="s">
        <v>46</v>
      </c>
      <c r="D17" s="28">
        <v>-418001</v>
      </c>
      <c r="F17" s="28">
        <v>-421510</v>
      </c>
      <c r="H17" s="32"/>
    </row>
    <row r="18" spans="1:10" ht="15">
      <c r="A18" s="286" t="s">
        <v>47</v>
      </c>
      <c r="B18" s="31" t="s">
        <v>3</v>
      </c>
      <c r="D18" s="28">
        <v>-5466</v>
      </c>
      <c r="F18" s="28">
        <f>-5203+2</f>
        <v>-5201</v>
      </c>
      <c r="H18" s="33"/>
      <c r="J18" s="29"/>
    </row>
    <row r="19" spans="1:11" ht="15" customHeight="1">
      <c r="A19" s="282" t="s">
        <v>48</v>
      </c>
      <c r="D19" s="34">
        <f>SUM(D10:D18)</f>
        <v>31896</v>
      </c>
      <c r="F19" s="34">
        <f>SUM(F10:F18)</f>
        <v>29648</v>
      </c>
      <c r="H19" s="32"/>
      <c r="K19" s="29"/>
    </row>
    <row r="20" spans="1:8" ht="8.25" customHeight="1">
      <c r="A20" s="23"/>
      <c r="D20" s="28"/>
      <c r="F20" s="28"/>
      <c r="H20" s="32"/>
    </row>
    <row r="21" spans="1:8" ht="15">
      <c r="A21" s="287" t="s">
        <v>49</v>
      </c>
      <c r="B21" s="31">
        <v>10</v>
      </c>
      <c r="D21" s="28">
        <f>5043-5-4-355</f>
        <v>4679</v>
      </c>
      <c r="F21" s="28">
        <v>11807</v>
      </c>
      <c r="H21" s="32"/>
    </row>
    <row r="22" spans="1:8" ht="15">
      <c r="A22" s="287" t="s">
        <v>50</v>
      </c>
      <c r="B22" s="31">
        <v>11</v>
      </c>
      <c r="D22" s="28">
        <f>-10336+5+4+355</f>
        <v>-9972</v>
      </c>
      <c r="F22" s="28">
        <f>-11590-2</f>
        <v>-11592</v>
      </c>
      <c r="H22" s="32"/>
    </row>
    <row r="23" spans="1:8" ht="15">
      <c r="A23" s="281" t="s">
        <v>51</v>
      </c>
      <c r="D23" s="34">
        <f>SUM(D21:D22)</f>
        <v>-5293</v>
      </c>
      <c r="F23" s="34">
        <f>SUM(F21:F22)</f>
        <v>215</v>
      </c>
      <c r="H23" s="32"/>
    </row>
    <row r="24" spans="1:8" ht="9" customHeight="1">
      <c r="A24" s="35"/>
      <c r="D24" s="37"/>
      <c r="F24" s="37"/>
      <c r="H24" s="32"/>
    </row>
    <row r="25" spans="1:8" ht="15">
      <c r="A25" s="23" t="s">
        <v>52</v>
      </c>
      <c r="B25" s="31">
        <v>12</v>
      </c>
      <c r="D25" s="28">
        <v>-367</v>
      </c>
      <c r="F25" s="28">
        <v>55</v>
      </c>
      <c r="H25" s="32"/>
    </row>
    <row r="26" spans="1:8" ht="15">
      <c r="A26" s="23" t="s">
        <v>53</v>
      </c>
      <c r="D26" s="28">
        <v>12866</v>
      </c>
      <c r="F26" s="28">
        <v>395</v>
      </c>
      <c r="H26" s="32"/>
    </row>
    <row r="27" spans="1:8" ht="15">
      <c r="A27" s="282" t="s">
        <v>54</v>
      </c>
      <c r="D27" s="34">
        <f>D19+D23+D25+D26</f>
        <v>39102</v>
      </c>
      <c r="F27" s="34">
        <f>F19+F23+F25+F26</f>
        <v>30313</v>
      </c>
      <c r="H27" s="36"/>
    </row>
    <row r="28" spans="1:8" ht="6.75" customHeight="1">
      <c r="A28" s="278"/>
      <c r="D28" s="148"/>
      <c r="F28" s="148"/>
      <c r="H28" s="36"/>
    </row>
    <row r="29" spans="1:8" ht="15">
      <c r="A29" s="23" t="s">
        <v>55</v>
      </c>
      <c r="D29" s="38">
        <f>-5488-61-500</f>
        <v>-6049</v>
      </c>
      <c r="F29" s="38">
        <v>-5915</v>
      </c>
      <c r="H29" s="36"/>
    </row>
    <row r="30" spans="1:10" ht="6.75" customHeight="1">
      <c r="A30" s="278"/>
      <c r="B30" s="189"/>
      <c r="C30" s="39"/>
      <c r="D30" s="37"/>
      <c r="E30" s="39"/>
      <c r="F30" s="37"/>
      <c r="G30" s="39"/>
      <c r="H30" s="36"/>
      <c r="J30" s="40"/>
    </row>
    <row r="31" spans="1:10" ht="7.5" customHeight="1">
      <c r="A31" s="278"/>
      <c r="B31" s="189"/>
      <c r="C31" s="39"/>
      <c r="D31" s="37"/>
      <c r="E31" s="39"/>
      <c r="F31" s="37"/>
      <c r="G31" s="39"/>
      <c r="H31" s="36"/>
      <c r="J31" s="40"/>
    </row>
    <row r="32" spans="1:10" ht="15.75" thickBot="1">
      <c r="A32" s="282" t="s">
        <v>56</v>
      </c>
      <c r="B32" s="189"/>
      <c r="C32" s="39"/>
      <c r="D32" s="135">
        <f>D27+D29</f>
        <v>33053</v>
      </c>
      <c r="E32" s="39"/>
      <c r="F32" s="135">
        <f>F27+F29</f>
        <v>24398</v>
      </c>
      <c r="G32" s="39"/>
      <c r="H32" s="36"/>
      <c r="J32" s="40"/>
    </row>
    <row r="33" spans="1:10" ht="15.75" thickTop="1">
      <c r="A33" s="278"/>
      <c r="B33" s="189"/>
      <c r="C33" s="39"/>
      <c r="D33" s="37"/>
      <c r="E33" s="39"/>
      <c r="F33" s="37"/>
      <c r="G33" s="39"/>
      <c r="H33" s="36"/>
      <c r="J33" s="40"/>
    </row>
    <row r="34" spans="1:10" ht="15">
      <c r="A34" s="35" t="s">
        <v>57</v>
      </c>
      <c r="C34" s="42"/>
      <c r="D34" s="37"/>
      <c r="E34" s="42"/>
      <c r="F34" s="37"/>
      <c r="G34" s="39"/>
      <c r="H34" s="36"/>
      <c r="J34" s="40"/>
    </row>
    <row r="35" spans="1:10" ht="15">
      <c r="A35" s="56" t="s">
        <v>58</v>
      </c>
      <c r="B35" s="190"/>
      <c r="C35" s="42"/>
      <c r="D35" s="37"/>
      <c r="E35" s="42"/>
      <c r="F35" s="37"/>
      <c r="G35" s="39"/>
      <c r="H35" s="36"/>
      <c r="J35" s="40"/>
    </row>
    <row r="36" spans="1:10" ht="15">
      <c r="A36" s="287" t="s">
        <v>59</v>
      </c>
      <c r="B36" s="190">
        <v>28</v>
      </c>
      <c r="C36" s="42"/>
      <c r="D36" s="272">
        <v>0</v>
      </c>
      <c r="E36" s="190"/>
      <c r="F36" s="275">
        <v>-14</v>
      </c>
      <c r="G36" s="39"/>
      <c r="H36" s="36"/>
      <c r="J36" s="40"/>
    </row>
    <row r="37" spans="1:10" ht="15">
      <c r="A37" s="26"/>
      <c r="C37" s="42"/>
      <c r="D37" s="34">
        <f>SUM(D36:D36)</f>
        <v>0</v>
      </c>
      <c r="E37" s="42"/>
      <c r="F37" s="34">
        <f>SUM(F36:F36)</f>
        <v>-14</v>
      </c>
      <c r="G37" s="39"/>
      <c r="H37" s="36"/>
      <c r="J37" s="40"/>
    </row>
    <row r="38" spans="1:10" ht="15">
      <c r="A38" s="56" t="s">
        <v>60</v>
      </c>
      <c r="B38" s="190"/>
      <c r="C38" s="42"/>
      <c r="D38" s="37"/>
      <c r="E38" s="42"/>
      <c r="F38" s="37"/>
      <c r="G38" s="39"/>
      <c r="H38" s="36"/>
      <c r="J38" s="40"/>
    </row>
    <row r="39" spans="1:10" ht="15">
      <c r="A39" s="287" t="s">
        <v>61</v>
      </c>
      <c r="B39" s="190"/>
      <c r="C39" s="42"/>
      <c r="D39" s="43">
        <v>-84</v>
      </c>
      <c r="E39" s="43"/>
      <c r="F39" s="43">
        <v>449</v>
      </c>
      <c r="G39" s="39"/>
      <c r="H39" s="36"/>
      <c r="J39" s="40"/>
    </row>
    <row r="40" spans="1:10" ht="15">
      <c r="A40" s="287" t="s">
        <v>62</v>
      </c>
      <c r="B40" s="190"/>
      <c r="C40" s="42"/>
      <c r="D40" s="195">
        <v>2530</v>
      </c>
      <c r="E40" s="52"/>
      <c r="F40" s="195">
        <v>833</v>
      </c>
      <c r="G40" s="39"/>
      <c r="H40" s="36"/>
      <c r="J40" s="40"/>
    </row>
    <row r="41" spans="1:10" ht="15">
      <c r="A41" s="26"/>
      <c r="C41" s="42"/>
      <c r="D41" s="37">
        <f>D39+D40</f>
        <v>2446</v>
      </c>
      <c r="E41" s="42"/>
      <c r="F41" s="37">
        <f>F39+F40</f>
        <v>1282</v>
      </c>
      <c r="G41" s="39"/>
      <c r="H41" s="36"/>
      <c r="J41" s="40"/>
    </row>
    <row r="42" spans="1:10" ht="15">
      <c r="A42" s="281" t="s">
        <v>63</v>
      </c>
      <c r="B42" s="190">
        <v>13</v>
      </c>
      <c r="C42" s="42"/>
      <c r="D42" s="34">
        <f>D37+D41</f>
        <v>2446</v>
      </c>
      <c r="E42" s="42"/>
      <c r="F42" s="34">
        <f>+F37+F41</f>
        <v>1268</v>
      </c>
      <c r="G42" s="39"/>
      <c r="H42" s="36"/>
      <c r="J42" s="40"/>
    </row>
    <row r="43" spans="1:10" ht="15">
      <c r="A43" s="26"/>
      <c r="B43" s="190"/>
      <c r="C43" s="42"/>
      <c r="D43" s="37"/>
      <c r="E43" s="42"/>
      <c r="F43" s="37"/>
      <c r="G43" s="39"/>
      <c r="H43" s="36"/>
      <c r="J43" s="40"/>
    </row>
    <row r="44" spans="1:10" ht="15.75" thickBot="1">
      <c r="A44" s="281" t="s">
        <v>64</v>
      </c>
      <c r="B44" s="189"/>
      <c r="C44" s="39"/>
      <c r="D44" s="41">
        <f>+D32+D42</f>
        <v>35499</v>
      </c>
      <c r="E44" s="39"/>
      <c r="F44" s="41">
        <f>+F32+F42</f>
        <v>25666</v>
      </c>
      <c r="G44" s="39"/>
      <c r="H44" s="36"/>
      <c r="J44" s="40"/>
    </row>
    <row r="45" spans="1:10" ht="8.25" customHeight="1" thickTop="1">
      <c r="A45" s="26"/>
      <c r="B45" s="190"/>
      <c r="C45" s="42"/>
      <c r="D45" s="37"/>
      <c r="E45" s="42"/>
      <c r="F45" s="37"/>
      <c r="G45" s="39"/>
      <c r="H45" s="36"/>
      <c r="J45" s="40"/>
    </row>
    <row r="46" spans="1:8" ht="15">
      <c r="A46" s="282" t="s">
        <v>65</v>
      </c>
      <c r="B46" s="191"/>
      <c r="C46" s="45"/>
      <c r="D46" s="46"/>
      <c r="E46" s="45"/>
      <c r="F46" s="46"/>
      <c r="G46" s="47"/>
      <c r="H46" s="36"/>
    </row>
    <row r="47" spans="1:8" ht="15">
      <c r="A47" s="284" t="s">
        <v>66</v>
      </c>
      <c r="B47" s="50"/>
      <c r="C47" s="48"/>
      <c r="D47" s="49">
        <v>31627</v>
      </c>
      <c r="E47" s="48"/>
      <c r="F47" s="49">
        <v>23859</v>
      </c>
      <c r="G47" s="50"/>
      <c r="H47" s="36"/>
    </row>
    <row r="48" spans="1:8" ht="15">
      <c r="A48" s="284" t="s">
        <v>67</v>
      </c>
      <c r="B48" s="50"/>
      <c r="C48" s="48"/>
      <c r="D48" s="52">
        <v>1426</v>
      </c>
      <c r="E48" s="48"/>
      <c r="F48" s="52">
        <v>539</v>
      </c>
      <c r="G48" s="48"/>
      <c r="H48" s="36"/>
    </row>
    <row r="49" spans="1:8" ht="9" customHeight="1">
      <c r="A49" s="284"/>
      <c r="B49" s="191"/>
      <c r="C49" s="45"/>
      <c r="D49" s="147"/>
      <c r="E49" s="45"/>
      <c r="F49" s="147"/>
      <c r="G49" s="47"/>
      <c r="H49" s="36"/>
    </row>
    <row r="50" spans="1:8" ht="15">
      <c r="A50" s="35" t="s">
        <v>68</v>
      </c>
      <c r="B50" s="191"/>
      <c r="C50" s="45"/>
      <c r="D50" s="147"/>
      <c r="E50" s="45"/>
      <c r="F50" s="147"/>
      <c r="G50" s="47"/>
      <c r="H50" s="36"/>
    </row>
    <row r="51" spans="1:10" ht="15">
      <c r="A51" s="284" t="s">
        <v>66</v>
      </c>
      <c r="B51" s="50"/>
      <c r="C51" s="48"/>
      <c r="D51" s="49">
        <v>33297</v>
      </c>
      <c r="E51" s="48"/>
      <c r="F51" s="49">
        <v>26219</v>
      </c>
      <c r="G51" s="50"/>
      <c r="H51" s="36"/>
      <c r="J51" s="44"/>
    </row>
    <row r="52" spans="1:8" ht="15">
      <c r="A52" s="284" t="s">
        <v>67</v>
      </c>
      <c r="B52" s="50"/>
      <c r="C52" s="48"/>
      <c r="D52" s="52">
        <v>2202</v>
      </c>
      <c r="E52" s="48"/>
      <c r="F52" s="52">
        <v>-553</v>
      </c>
      <c r="G52" s="48"/>
      <c r="H52" s="36"/>
    </row>
    <row r="53" spans="1:7" ht="8.25" customHeight="1">
      <c r="A53" s="51"/>
      <c r="B53" s="53"/>
      <c r="C53" s="53"/>
      <c r="D53" s="54"/>
      <c r="E53" s="53"/>
      <c r="F53" s="54"/>
      <c r="G53" s="53"/>
    </row>
    <row r="54" ht="15">
      <c r="A54" s="23"/>
    </row>
    <row r="55" ht="15">
      <c r="A55" s="55"/>
    </row>
    <row r="56" spans="1:7" ht="15">
      <c r="A56" s="198" t="s">
        <v>69</v>
      </c>
      <c r="B56" s="189"/>
      <c r="C56" s="39"/>
      <c r="D56" s="39"/>
      <c r="E56" s="39"/>
      <c r="F56" s="39"/>
      <c r="G56" s="39"/>
    </row>
    <row r="57" spans="1:7" ht="15">
      <c r="A57" s="198"/>
      <c r="B57" s="189"/>
      <c r="C57" s="39"/>
      <c r="D57" s="39"/>
      <c r="E57" s="39"/>
      <c r="F57" s="39"/>
      <c r="G57" s="39"/>
    </row>
    <row r="58" ht="15">
      <c r="A58" s="55"/>
    </row>
    <row r="60" ht="15">
      <c r="A60" s="56" t="s">
        <v>70</v>
      </c>
    </row>
    <row r="61" ht="15">
      <c r="A61" s="57" t="s">
        <v>8</v>
      </c>
    </row>
    <row r="62" ht="15">
      <c r="A62" s="62"/>
    </row>
    <row r="63" ht="15">
      <c r="A63" s="56" t="s">
        <v>71</v>
      </c>
    </row>
    <row r="64" ht="15">
      <c r="A64" s="57" t="s">
        <v>15</v>
      </c>
    </row>
    <row r="65" ht="15">
      <c r="A65" s="58"/>
    </row>
    <row r="66" ht="15">
      <c r="A66" s="59" t="s">
        <v>16</v>
      </c>
    </row>
    <row r="67" ht="15">
      <c r="A67" s="151" t="s">
        <v>17</v>
      </c>
    </row>
    <row r="69" ht="15">
      <c r="A69" s="23"/>
    </row>
    <row r="70" ht="15">
      <c r="A70" s="23"/>
    </row>
    <row r="71" ht="15">
      <c r="A71" s="23"/>
    </row>
    <row r="72" ht="15">
      <c r="A72" s="23"/>
    </row>
    <row r="73" spans="1:7" ht="15">
      <c r="A73" s="334"/>
      <c r="B73" s="334"/>
      <c r="C73" s="334"/>
      <c r="D73" s="334"/>
      <c r="E73" s="334"/>
      <c r="F73" s="334"/>
      <c r="G73" s="334"/>
    </row>
    <row r="74" spans="1:7" ht="17.25" customHeight="1">
      <c r="A74" s="56"/>
      <c r="B74" s="60"/>
      <c r="C74" s="60"/>
      <c r="D74" s="60"/>
      <c r="E74" s="60"/>
      <c r="F74" s="60"/>
      <c r="G74" s="60"/>
    </row>
    <row r="75" ht="15">
      <c r="A75" s="61"/>
    </row>
    <row r="76" ht="15">
      <c r="A76" s="62"/>
    </row>
    <row r="77" ht="15">
      <c r="A77" s="63"/>
    </row>
    <row r="78" ht="15">
      <c r="A78" s="63"/>
    </row>
    <row r="79" ht="15">
      <c r="A79" s="59"/>
    </row>
    <row r="80" ht="15">
      <c r="A80" s="64"/>
    </row>
    <row r="81" ht="15">
      <c r="A81" s="58"/>
    </row>
    <row r="86" ht="15">
      <c r="A86" s="65"/>
    </row>
  </sheetData>
  <sheetProtection/>
  <mergeCells count="5">
    <mergeCell ref="A73:G73"/>
    <mergeCell ref="A1:G1"/>
    <mergeCell ref="B6:B7"/>
    <mergeCell ref="F6:F7"/>
    <mergeCell ref="D6:D7"/>
  </mergeCells>
  <printOptions/>
  <pageMargins left="0.65" right="0.41" top="0.5118110236220472" bottom="0.48" header="0.31496062992125984" footer="0.32"/>
  <pageSetup blackAndWhite="1" firstPageNumber="1" useFirstPageNumber="1" horizontalDpi="600" verticalDpi="600" orientation="portrait" paperSize="9" scale="7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90" zoomScaleNormal="90" zoomScaleSheetLayoutView="90" zoomScalePageLayoutView="90" workbookViewId="0" topLeftCell="A1">
      <selection activeCell="A78" sqref="A78"/>
    </sheetView>
  </sheetViews>
  <sheetFormatPr defaultColWidth="9.140625" defaultRowHeight="12.75"/>
  <cols>
    <col min="1" max="1" width="67.421875" style="69" customWidth="1"/>
    <col min="2" max="2" width="8.28125" style="69" customWidth="1"/>
    <col min="3" max="3" width="12.7109375" style="69" customWidth="1"/>
    <col min="4" max="4" width="14.421875" style="97" customWidth="1"/>
    <col min="5" max="5" width="1.28515625" style="69" customWidth="1"/>
    <col min="6" max="6" width="14.421875" style="97" customWidth="1"/>
    <col min="7" max="7" width="1.28515625" style="69" customWidth="1"/>
    <col min="8" max="8" width="1.421875" style="69" customWidth="1"/>
    <col min="9" max="16384" width="9.140625" style="69" customWidth="1"/>
  </cols>
  <sheetData>
    <row r="1" spans="1:7" ht="14.25">
      <c r="A1" s="66" t="str">
        <f>'Cover '!A1</f>
        <v>SOPHARMA GROUP</v>
      </c>
      <c r="B1" s="67"/>
      <c r="C1" s="67"/>
      <c r="D1" s="68"/>
      <c r="E1" s="67"/>
      <c r="F1" s="68"/>
      <c r="G1" s="67"/>
    </row>
    <row r="2" spans="1:7" ht="14.25">
      <c r="A2" s="70" t="s">
        <v>37</v>
      </c>
      <c r="B2" s="71"/>
      <c r="C2" s="71"/>
      <c r="D2" s="72"/>
      <c r="E2" s="71"/>
      <c r="F2" s="72"/>
      <c r="G2" s="71"/>
    </row>
    <row r="3" spans="1:7" ht="15">
      <c r="A3" s="70" t="s">
        <v>72</v>
      </c>
      <c r="B3" s="73"/>
      <c r="C3" s="73"/>
      <c r="D3" s="74"/>
      <c r="E3" s="73"/>
      <c r="F3" s="74"/>
      <c r="G3" s="73"/>
    </row>
    <row r="4" spans="1:7" ht="26.25" customHeight="1">
      <c r="A4" s="75"/>
      <c r="B4" s="25"/>
      <c r="C4" s="339" t="s">
        <v>38</v>
      </c>
      <c r="D4" s="340" t="s">
        <v>73</v>
      </c>
      <c r="E4" s="150"/>
      <c r="F4" s="340" t="s">
        <v>74</v>
      </c>
      <c r="G4" s="192"/>
    </row>
    <row r="5" spans="2:7" ht="12" customHeight="1">
      <c r="B5" s="25"/>
      <c r="C5" s="339"/>
      <c r="D5" s="341"/>
      <c r="E5" s="150"/>
      <c r="F5" s="341"/>
      <c r="G5" s="192"/>
    </row>
    <row r="6" spans="2:7" ht="12" customHeight="1">
      <c r="B6" s="152"/>
      <c r="C6" s="153"/>
      <c r="D6" s="154"/>
      <c r="E6" s="153"/>
      <c r="F6" s="194"/>
      <c r="G6" s="192"/>
    </row>
    <row r="7" spans="1:7" ht="14.25">
      <c r="A7" s="288" t="s">
        <v>75</v>
      </c>
      <c r="B7" s="31"/>
      <c r="C7" s="31"/>
      <c r="D7" s="76"/>
      <c r="E7" s="31"/>
      <c r="F7" s="76"/>
      <c r="G7" s="31"/>
    </row>
    <row r="8" spans="1:7" ht="14.25">
      <c r="A8" s="289" t="s">
        <v>76</v>
      </c>
      <c r="B8" s="77"/>
      <c r="C8" s="77"/>
      <c r="D8" s="78"/>
      <c r="E8" s="77"/>
      <c r="F8" s="78"/>
      <c r="G8" s="77"/>
    </row>
    <row r="9" spans="1:7" ht="15">
      <c r="A9" s="290" t="s">
        <v>77</v>
      </c>
      <c r="B9" s="80"/>
      <c r="C9" s="80">
        <v>14</v>
      </c>
      <c r="D9" s="196">
        <v>304586</v>
      </c>
      <c r="E9" s="80"/>
      <c r="F9" s="274">
        <v>315005</v>
      </c>
      <c r="G9" s="80"/>
    </row>
    <row r="10" spans="1:7" ht="15">
      <c r="A10" s="290" t="s">
        <v>78</v>
      </c>
      <c r="B10" s="80"/>
      <c r="C10" s="80">
        <v>15</v>
      </c>
      <c r="D10" s="196">
        <v>24968</v>
      </c>
      <c r="E10" s="80"/>
      <c r="F10" s="274">
        <v>24127</v>
      </c>
      <c r="G10" s="80"/>
    </row>
    <row r="11" spans="1:7" ht="15">
      <c r="A11" s="290" t="s">
        <v>79</v>
      </c>
      <c r="B11" s="80"/>
      <c r="C11" s="80">
        <v>15</v>
      </c>
      <c r="D11" s="196">
        <v>10252</v>
      </c>
      <c r="E11" s="80"/>
      <c r="F11" s="274">
        <v>11375</v>
      </c>
      <c r="G11" s="80"/>
    </row>
    <row r="12" spans="1:7" ht="15">
      <c r="A12" s="291" t="s">
        <v>80</v>
      </c>
      <c r="B12" s="80"/>
      <c r="C12" s="80">
        <v>16</v>
      </c>
      <c r="D12" s="196">
        <f>'[1]SFP  2015'!$CE$18</f>
        <v>10562</v>
      </c>
      <c r="E12" s="80"/>
      <c r="F12" s="274">
        <v>10562</v>
      </c>
      <c r="G12" s="80"/>
    </row>
    <row r="13" spans="1:7" ht="15">
      <c r="A13" s="292" t="s">
        <v>81</v>
      </c>
      <c r="B13" s="80"/>
      <c r="C13" s="80">
        <v>17</v>
      </c>
      <c r="D13" s="196">
        <v>7821</v>
      </c>
      <c r="E13" s="80"/>
      <c r="F13" s="274">
        <v>5224</v>
      </c>
      <c r="G13" s="80"/>
    </row>
    <row r="14" spans="1:7" ht="15">
      <c r="A14" s="290" t="s">
        <v>82</v>
      </c>
      <c r="B14" s="80"/>
      <c r="C14" s="80">
        <v>18</v>
      </c>
      <c r="D14" s="196">
        <v>7031</v>
      </c>
      <c r="E14" s="80"/>
      <c r="F14" s="274">
        <v>7424</v>
      </c>
      <c r="G14" s="80"/>
    </row>
    <row r="15" spans="1:8" ht="15">
      <c r="A15" s="292" t="s">
        <v>83</v>
      </c>
      <c r="B15" s="80"/>
      <c r="C15" s="80">
        <v>19</v>
      </c>
      <c r="D15" s="196">
        <v>11225</v>
      </c>
      <c r="E15" s="80"/>
      <c r="F15" s="274">
        <v>20505</v>
      </c>
      <c r="G15" s="80"/>
      <c r="H15" s="142"/>
    </row>
    <row r="16" spans="1:7" ht="15">
      <c r="A16" s="292" t="s">
        <v>84</v>
      </c>
      <c r="B16" s="80"/>
      <c r="C16" s="80">
        <v>20</v>
      </c>
      <c r="D16" s="196">
        <v>3973</v>
      </c>
      <c r="E16" s="80"/>
      <c r="F16" s="274">
        <v>3546</v>
      </c>
      <c r="G16" s="80"/>
    </row>
    <row r="17" spans="1:7" ht="15">
      <c r="A17" s="290" t="s">
        <v>85</v>
      </c>
      <c r="B17" s="89"/>
      <c r="C17" s="89"/>
      <c r="D17" s="196">
        <v>3743</v>
      </c>
      <c r="E17" s="89"/>
      <c r="F17" s="274">
        <v>3716</v>
      </c>
      <c r="G17" s="89"/>
    </row>
    <row r="18" spans="1:7" ht="14.25" customHeight="1">
      <c r="A18" s="83"/>
      <c r="B18" s="77"/>
      <c r="C18" s="77"/>
      <c r="D18" s="84">
        <f>SUM(D9:D17)</f>
        <v>384161</v>
      </c>
      <c r="E18" s="77"/>
      <c r="F18" s="84">
        <f>SUM(F9:F17)</f>
        <v>401484</v>
      </c>
      <c r="G18" s="77"/>
    </row>
    <row r="19" spans="1:8" ht="15">
      <c r="A19" s="293" t="s">
        <v>86</v>
      </c>
      <c r="B19" s="77"/>
      <c r="C19" s="77"/>
      <c r="D19" s="269"/>
      <c r="E19" s="77"/>
      <c r="F19" s="143"/>
      <c r="G19" s="77"/>
      <c r="H19" s="139"/>
    </row>
    <row r="20" spans="1:7" ht="15">
      <c r="A20" s="290" t="s">
        <v>87</v>
      </c>
      <c r="B20" s="80"/>
      <c r="C20" s="80">
        <v>21</v>
      </c>
      <c r="D20" s="196">
        <v>159745</v>
      </c>
      <c r="E20" s="80"/>
      <c r="F20" s="274">
        <v>163129</v>
      </c>
      <c r="G20" s="80"/>
    </row>
    <row r="21" spans="1:7" ht="15">
      <c r="A21" s="290" t="s">
        <v>88</v>
      </c>
      <c r="B21" s="80"/>
      <c r="C21" s="145">
        <v>22</v>
      </c>
      <c r="D21" s="196">
        <v>226692</v>
      </c>
      <c r="E21" s="145"/>
      <c r="F21" s="274">
        <v>205589</v>
      </c>
      <c r="G21" s="145"/>
    </row>
    <row r="22" spans="1:10" ht="15">
      <c r="A22" s="290" t="s">
        <v>89</v>
      </c>
      <c r="B22" s="80"/>
      <c r="C22" s="145">
        <v>23</v>
      </c>
      <c r="D22" s="196">
        <v>24722</v>
      </c>
      <c r="E22" s="145"/>
      <c r="F22" s="274">
        <v>27434</v>
      </c>
      <c r="G22" s="145"/>
      <c r="H22" s="82"/>
      <c r="J22" s="82"/>
    </row>
    <row r="23" spans="1:7" ht="15">
      <c r="A23" s="294" t="s">
        <v>90</v>
      </c>
      <c r="B23" s="80"/>
      <c r="C23" s="80">
        <v>24</v>
      </c>
      <c r="D23" s="196">
        <v>20471</v>
      </c>
      <c r="E23" s="80"/>
      <c r="F23" s="274">
        <v>14505</v>
      </c>
      <c r="G23" s="80"/>
    </row>
    <row r="24" spans="1:7" ht="15">
      <c r="A24" s="291" t="s">
        <v>91</v>
      </c>
      <c r="B24" s="80"/>
      <c r="C24" s="80">
        <v>25</v>
      </c>
      <c r="D24" s="196">
        <v>17613</v>
      </c>
      <c r="E24" s="80"/>
      <c r="F24" s="274">
        <v>23486</v>
      </c>
      <c r="G24" s="80"/>
    </row>
    <row r="25" spans="1:7" ht="14.25">
      <c r="A25" s="70"/>
      <c r="B25" s="77"/>
      <c r="C25" s="80"/>
      <c r="D25" s="84">
        <f>SUM(D20:D24)</f>
        <v>449243</v>
      </c>
      <c r="E25" s="80"/>
      <c r="F25" s="84">
        <f>SUM(F20:F24)</f>
        <v>434143</v>
      </c>
      <c r="G25" s="80"/>
    </row>
    <row r="26" spans="1:7" ht="6.75" customHeight="1">
      <c r="A26" s="70"/>
      <c r="B26" s="77"/>
      <c r="C26" s="80"/>
      <c r="D26" s="85"/>
      <c r="E26" s="80"/>
      <c r="F26" s="85"/>
      <c r="G26" s="80"/>
    </row>
    <row r="27" spans="1:8" ht="15" thickBot="1">
      <c r="A27" s="70" t="s">
        <v>92</v>
      </c>
      <c r="B27" s="77"/>
      <c r="C27" s="80"/>
      <c r="D27" s="87">
        <f>SUM(D25,D18)</f>
        <v>833404</v>
      </c>
      <c r="E27" s="80"/>
      <c r="F27" s="87">
        <f>SUM(F25,F18)</f>
        <v>835627</v>
      </c>
      <c r="G27" s="80"/>
      <c r="H27" s="140"/>
    </row>
    <row r="28" spans="1:7" ht="8.25" customHeight="1" thickTop="1">
      <c r="A28" s="70"/>
      <c r="B28" s="77"/>
      <c r="C28" s="77"/>
      <c r="D28" s="85"/>
      <c r="E28" s="77"/>
      <c r="F28" s="85"/>
      <c r="G28" s="77"/>
    </row>
    <row r="29" spans="1:7" ht="14.25">
      <c r="A29" s="288" t="s">
        <v>93</v>
      </c>
      <c r="B29" s="31"/>
      <c r="C29" s="31"/>
      <c r="D29" s="85"/>
      <c r="E29" s="31"/>
      <c r="F29" s="85"/>
      <c r="G29" s="31"/>
    </row>
    <row r="30" spans="1:7" ht="14.25">
      <c r="A30" s="295" t="s">
        <v>94</v>
      </c>
      <c r="B30" s="31"/>
      <c r="C30" s="31"/>
      <c r="D30" s="88"/>
      <c r="E30" s="31"/>
      <c r="F30" s="88"/>
      <c r="G30" s="31"/>
    </row>
    <row r="31" spans="1:7" ht="15">
      <c r="A31" s="79" t="s">
        <v>95</v>
      </c>
      <c r="B31" s="89"/>
      <c r="C31" s="89"/>
      <c r="D31" s="196">
        <f>'[1]SFP  2015'!$CE$42</f>
        <v>134798</v>
      </c>
      <c r="E31" s="89"/>
      <c r="F31" s="274">
        <v>134798</v>
      </c>
      <c r="G31" s="89"/>
    </row>
    <row r="32" spans="1:7" ht="15">
      <c r="A32" s="79" t="s">
        <v>96</v>
      </c>
      <c r="B32" s="89"/>
      <c r="C32" s="89"/>
      <c r="D32" s="196">
        <v>51697</v>
      </c>
      <c r="E32" s="89"/>
      <c r="F32" s="274">
        <v>48855</v>
      </c>
      <c r="G32" s="89"/>
    </row>
    <row r="33" spans="1:8" ht="15">
      <c r="A33" s="79" t="s">
        <v>97</v>
      </c>
      <c r="B33" s="89"/>
      <c r="C33" s="89">
        <v>26</v>
      </c>
      <c r="D33" s="196">
        <f>242094-61-500</f>
        <v>241533</v>
      </c>
      <c r="E33" s="89"/>
      <c r="F33" s="274">
        <v>222238</v>
      </c>
      <c r="G33" s="89"/>
      <c r="H33" s="142"/>
    </row>
    <row r="34" spans="1:7" ht="14.25">
      <c r="A34" s="70"/>
      <c r="B34" s="77"/>
      <c r="C34" s="80"/>
      <c r="D34" s="90">
        <f>SUM(D31:D33)</f>
        <v>428028</v>
      </c>
      <c r="E34" s="80"/>
      <c r="F34" s="90">
        <f>SUM(F31:F33)</f>
        <v>405891</v>
      </c>
      <c r="G34" s="80"/>
    </row>
    <row r="35" spans="1:7" ht="9" customHeight="1">
      <c r="A35" s="70"/>
      <c r="B35" s="77"/>
      <c r="C35" s="80"/>
      <c r="D35" s="91"/>
      <c r="E35" s="80"/>
      <c r="F35" s="91"/>
      <c r="G35" s="80"/>
    </row>
    <row r="36" spans="1:7" ht="14.25">
      <c r="A36" s="92" t="s">
        <v>67</v>
      </c>
      <c r="B36" s="77"/>
      <c r="C36" s="80"/>
      <c r="D36" s="93">
        <v>34408</v>
      </c>
      <c r="E36" s="80"/>
      <c r="F36" s="93">
        <f>'[1]SFP  2015'!$CE$58+1</f>
        <v>51749</v>
      </c>
      <c r="G36" s="80"/>
    </row>
    <row r="37" spans="1:7" ht="7.5" customHeight="1">
      <c r="A37" s="92"/>
      <c r="B37" s="77"/>
      <c r="C37" s="80"/>
      <c r="D37" s="91"/>
      <c r="E37" s="80"/>
      <c r="F37" s="91"/>
      <c r="G37" s="80"/>
    </row>
    <row r="38" spans="1:7" ht="14.25">
      <c r="A38" s="293" t="s">
        <v>98</v>
      </c>
      <c r="B38" s="77"/>
      <c r="C38" s="80">
        <v>26</v>
      </c>
      <c r="D38" s="93">
        <f>D36+D34</f>
        <v>462436</v>
      </c>
      <c r="E38" s="80"/>
      <c r="F38" s="93">
        <f>F36+F34</f>
        <v>457640</v>
      </c>
      <c r="G38" s="80"/>
    </row>
    <row r="39" spans="1:7" ht="9" customHeight="1">
      <c r="A39" s="94"/>
      <c r="B39" s="77"/>
      <c r="C39" s="80"/>
      <c r="D39" s="91"/>
      <c r="E39" s="80"/>
      <c r="F39" s="91"/>
      <c r="G39" s="80"/>
    </row>
    <row r="40" spans="1:7" ht="15">
      <c r="A40" s="95" t="s">
        <v>99</v>
      </c>
      <c r="B40" s="77"/>
      <c r="C40" s="77"/>
      <c r="D40" s="86"/>
      <c r="E40" s="77"/>
      <c r="F40" s="86"/>
      <c r="G40" s="77"/>
    </row>
    <row r="41" spans="1:7" ht="15">
      <c r="A41" s="288" t="s">
        <v>100</v>
      </c>
      <c r="B41" s="89"/>
      <c r="C41" s="89"/>
      <c r="D41" s="86"/>
      <c r="E41" s="89"/>
      <c r="F41" s="86"/>
      <c r="G41" s="89"/>
    </row>
    <row r="42" spans="1:7" ht="15">
      <c r="A42" s="291" t="s">
        <v>101</v>
      </c>
      <c r="B42" s="89"/>
      <c r="C42" s="89">
        <v>27</v>
      </c>
      <c r="D42" s="81">
        <v>28377</v>
      </c>
      <c r="E42" s="89"/>
      <c r="F42" s="81">
        <v>38876</v>
      </c>
      <c r="G42" s="89"/>
    </row>
    <row r="43" spans="1:7" ht="15">
      <c r="A43" s="296" t="s">
        <v>102</v>
      </c>
      <c r="B43" s="89"/>
      <c r="C43" s="89"/>
      <c r="D43" s="81">
        <v>9544</v>
      </c>
      <c r="E43" s="89"/>
      <c r="F43" s="81">
        <v>7952</v>
      </c>
      <c r="G43" s="89"/>
    </row>
    <row r="44" spans="1:8" ht="15">
      <c r="A44" s="291" t="s">
        <v>103</v>
      </c>
      <c r="B44" s="89"/>
      <c r="C44" s="89">
        <v>28</v>
      </c>
      <c r="D44" s="81">
        <f>4324+2</f>
        <v>4326</v>
      </c>
      <c r="E44" s="89"/>
      <c r="F44" s="81">
        <v>4199</v>
      </c>
      <c r="G44" s="89"/>
      <c r="H44" s="142"/>
    </row>
    <row r="45" spans="1:7" ht="15">
      <c r="A45" s="297" t="s">
        <v>104</v>
      </c>
      <c r="B45" s="89"/>
      <c r="C45" s="89">
        <v>29</v>
      </c>
      <c r="D45" s="81">
        <v>1654</v>
      </c>
      <c r="E45" s="89"/>
      <c r="F45" s="81">
        <v>1957</v>
      </c>
      <c r="G45" s="89"/>
    </row>
    <row r="46" spans="1:7" ht="15">
      <c r="A46" s="96" t="s">
        <v>105</v>
      </c>
      <c r="B46" s="89"/>
      <c r="C46" s="89">
        <v>30</v>
      </c>
      <c r="D46" s="81">
        <f>8853-2-28</f>
        <v>8823</v>
      </c>
      <c r="E46" s="89"/>
      <c r="F46" s="81">
        <v>9343</v>
      </c>
      <c r="G46" s="89"/>
    </row>
    <row r="47" spans="1:7" ht="15">
      <c r="A47" s="79" t="s">
        <v>106</v>
      </c>
      <c r="B47" s="89"/>
      <c r="C47" s="89"/>
      <c r="D47" s="81">
        <f>1384-1384+28</f>
        <v>28</v>
      </c>
      <c r="E47" s="89"/>
      <c r="F47" s="81">
        <v>165</v>
      </c>
      <c r="G47" s="89"/>
    </row>
    <row r="48" spans="1:8" ht="15">
      <c r="A48" s="83"/>
      <c r="B48" s="77"/>
      <c r="C48" s="89"/>
      <c r="D48" s="270">
        <f>SUM(D42:D47)</f>
        <v>52752</v>
      </c>
      <c r="E48" s="89"/>
      <c r="F48" s="144">
        <f>SUM(F42:F47)</f>
        <v>62492</v>
      </c>
      <c r="G48" s="89"/>
      <c r="H48" s="97"/>
    </row>
    <row r="49" ht="14.25" customHeight="1"/>
    <row r="50" spans="1:7" ht="15">
      <c r="A50" s="288" t="s">
        <v>107</v>
      </c>
      <c r="B50" s="98"/>
      <c r="C50" s="98"/>
      <c r="D50" s="99"/>
      <c r="E50" s="98"/>
      <c r="F50" s="99"/>
      <c r="G50" s="98"/>
    </row>
    <row r="51" spans="1:7" s="142" customFormat="1" ht="15">
      <c r="A51" s="96" t="s">
        <v>108</v>
      </c>
      <c r="B51" s="80"/>
      <c r="C51" s="80">
        <v>31</v>
      </c>
      <c r="D51" s="81">
        <f>168847</f>
        <v>168847</v>
      </c>
      <c r="E51" s="80"/>
      <c r="F51" s="81">
        <v>190785</v>
      </c>
      <c r="G51" s="80"/>
    </row>
    <row r="52" spans="1:7" ht="15">
      <c r="A52" s="297" t="s">
        <v>109</v>
      </c>
      <c r="B52" s="80"/>
      <c r="C52" s="80">
        <v>27</v>
      </c>
      <c r="D52" s="81">
        <f>9269+1384</f>
        <v>10653</v>
      </c>
      <c r="E52" s="80"/>
      <c r="F52" s="81">
        <v>14784</v>
      </c>
      <c r="G52" s="80"/>
    </row>
    <row r="53" spans="1:7" ht="15">
      <c r="A53" s="297" t="s">
        <v>110</v>
      </c>
      <c r="B53" s="80"/>
      <c r="C53" s="80">
        <v>32</v>
      </c>
      <c r="D53" s="81">
        <v>90508</v>
      </c>
      <c r="E53" s="80"/>
      <c r="F53" s="81">
        <v>87440</v>
      </c>
      <c r="G53" s="80"/>
    </row>
    <row r="54" spans="1:9" ht="15">
      <c r="A54" s="297" t="s">
        <v>111</v>
      </c>
      <c r="B54" s="80"/>
      <c r="C54" s="80">
        <v>33</v>
      </c>
      <c r="D54" s="81">
        <v>904</v>
      </c>
      <c r="E54" s="145"/>
      <c r="F54" s="81">
        <v>2366</v>
      </c>
      <c r="G54" s="145"/>
      <c r="H54" s="82"/>
      <c r="I54" s="82"/>
    </row>
    <row r="55" spans="1:7" ht="15">
      <c r="A55" s="297" t="s">
        <v>112</v>
      </c>
      <c r="B55" s="80"/>
      <c r="C55" s="80">
        <v>34</v>
      </c>
      <c r="D55" s="81">
        <v>17705</v>
      </c>
      <c r="E55" s="80"/>
      <c r="F55" s="81" t="s">
        <v>2</v>
      </c>
      <c r="G55" s="80"/>
    </row>
    <row r="56" spans="1:9" ht="15">
      <c r="A56" s="298" t="s">
        <v>113</v>
      </c>
      <c r="B56" s="80"/>
      <c r="C56" s="80">
        <v>35</v>
      </c>
      <c r="D56" s="81">
        <v>9724</v>
      </c>
      <c r="E56" s="80"/>
      <c r="F56" s="81">
        <v>8894</v>
      </c>
      <c r="G56" s="80"/>
      <c r="H56" s="82"/>
      <c r="I56" s="82"/>
    </row>
    <row r="57" spans="1:7" ht="15">
      <c r="A57" s="297" t="s">
        <v>114</v>
      </c>
      <c r="B57" s="80"/>
      <c r="C57" s="80">
        <v>36</v>
      </c>
      <c r="D57" s="81">
        <f>7078+500</f>
        <v>7578</v>
      </c>
      <c r="E57" s="80"/>
      <c r="F57" s="81">
        <v>6368</v>
      </c>
      <c r="G57" s="80"/>
    </row>
    <row r="58" spans="1:7" ht="15">
      <c r="A58" s="297" t="s">
        <v>115</v>
      </c>
      <c r="B58" s="80"/>
      <c r="C58" s="80">
        <v>37</v>
      </c>
      <c r="D58" s="81">
        <f>30002-17705</f>
        <v>12297</v>
      </c>
      <c r="E58" s="80"/>
      <c r="F58" s="81">
        <v>4858</v>
      </c>
      <c r="G58" s="80"/>
    </row>
    <row r="59" spans="1:8" ht="14.25">
      <c r="A59" s="70"/>
      <c r="B59" s="77"/>
      <c r="C59" s="77"/>
      <c r="D59" s="90">
        <f>SUM(D51:D58)</f>
        <v>318216</v>
      </c>
      <c r="E59" s="77"/>
      <c r="F59" s="90">
        <f>SUM(F51:F58)</f>
        <v>315495</v>
      </c>
      <c r="G59" s="77"/>
      <c r="H59" s="97"/>
    </row>
    <row r="60" spans="1:7" ht="7.5" customHeight="1">
      <c r="A60" s="70"/>
      <c r="B60" s="77"/>
      <c r="C60" s="77"/>
      <c r="D60" s="91"/>
      <c r="E60" s="77"/>
      <c r="F60" s="91"/>
      <c r="G60" s="77"/>
    </row>
    <row r="61" spans="1:8" ht="14.25">
      <c r="A61" s="95" t="s">
        <v>116</v>
      </c>
      <c r="B61" s="77"/>
      <c r="C61" s="77"/>
      <c r="D61" s="93">
        <f>D48+D59</f>
        <v>370968</v>
      </c>
      <c r="E61" s="77"/>
      <c r="F61" s="93">
        <f>F48+F59</f>
        <v>377987</v>
      </c>
      <c r="G61" s="77"/>
      <c r="H61" s="97"/>
    </row>
    <row r="62" spans="1:7" ht="6.75" customHeight="1">
      <c r="A62" s="100"/>
      <c r="B62" s="77"/>
      <c r="C62" s="77"/>
      <c r="D62" s="91"/>
      <c r="E62" s="77"/>
      <c r="F62" s="91"/>
      <c r="G62" s="77"/>
    </row>
    <row r="63" spans="1:7" ht="15" thickBot="1">
      <c r="A63" s="299" t="s">
        <v>117</v>
      </c>
      <c r="B63" s="77"/>
      <c r="C63" s="77"/>
      <c r="D63" s="87">
        <f>D61+D38</f>
        <v>833404</v>
      </c>
      <c r="E63" s="77"/>
      <c r="F63" s="87">
        <f>F61+F38</f>
        <v>835627</v>
      </c>
      <c r="G63" s="77"/>
    </row>
    <row r="64" spans="1:7" ht="15.75" thickTop="1">
      <c r="A64" s="79"/>
      <c r="B64" s="80"/>
      <c r="C64" s="101"/>
      <c r="D64" s="149"/>
      <c r="E64" s="101"/>
      <c r="F64" s="149"/>
      <c r="G64" s="101"/>
    </row>
    <row r="65" spans="1:7" ht="15">
      <c r="A65" s="102" t="str">
        <f>+SCI!A56</f>
        <v>The accompanying notes on pages 5 to 100 form an integral part of the consolidated financial statements.</v>
      </c>
      <c r="B65" s="80"/>
      <c r="C65" s="103"/>
      <c r="D65" s="104"/>
      <c r="E65" s="103"/>
      <c r="F65" s="104"/>
      <c r="G65" s="103"/>
    </row>
    <row r="66" spans="1:7" ht="15">
      <c r="A66" s="102"/>
      <c r="B66" s="80"/>
      <c r="C66" s="103"/>
      <c r="D66" s="105"/>
      <c r="E66" s="103"/>
      <c r="F66" s="105"/>
      <c r="G66" s="103"/>
    </row>
    <row r="67" spans="1:7" ht="32.25" customHeight="1">
      <c r="A67" s="273"/>
      <c r="B67" s="273"/>
      <c r="C67" s="273"/>
      <c r="D67" s="273"/>
      <c r="E67" s="273"/>
      <c r="F67" s="273"/>
      <c r="G67" s="193"/>
    </row>
    <row r="68" spans="1:7" ht="17.25" customHeight="1">
      <c r="A68" s="60"/>
      <c r="B68" s="60"/>
      <c r="C68" s="60"/>
      <c r="D68" s="106"/>
      <c r="E68" s="60"/>
      <c r="F68" s="106"/>
      <c r="G68" s="60"/>
    </row>
    <row r="69" spans="1:7" ht="8.25" customHeight="1">
      <c r="A69" s="60"/>
      <c r="B69" s="60"/>
      <c r="C69" s="60"/>
      <c r="D69" s="106"/>
      <c r="E69" s="60"/>
      <c r="F69" s="106"/>
      <c r="G69" s="60"/>
    </row>
    <row r="70" spans="1:7" s="22" customFormat="1" ht="15">
      <c r="A70" s="56" t="s">
        <v>70</v>
      </c>
      <c r="B70" s="27"/>
      <c r="C70" s="27"/>
      <c r="D70" s="107"/>
      <c r="E70" s="27"/>
      <c r="F70" s="107"/>
      <c r="G70" s="27"/>
    </row>
    <row r="71" spans="1:7" s="22" customFormat="1" ht="15">
      <c r="A71" s="57" t="s">
        <v>8</v>
      </c>
      <c r="B71" s="27"/>
      <c r="C71" s="27"/>
      <c r="D71" s="107"/>
      <c r="E71" s="27"/>
      <c r="F71" s="107"/>
      <c r="G71" s="27"/>
    </row>
    <row r="72" spans="1:7" s="22" customFormat="1" ht="9" customHeight="1">
      <c r="A72" s="62"/>
      <c r="B72" s="27"/>
      <c r="C72" s="27"/>
      <c r="D72" s="107"/>
      <c r="E72" s="27"/>
      <c r="F72" s="107"/>
      <c r="G72" s="27"/>
    </row>
    <row r="73" spans="1:7" s="22" customFormat="1" ht="7.5" customHeight="1">
      <c r="A73" s="56" t="s">
        <v>71</v>
      </c>
      <c r="B73" s="27"/>
      <c r="C73" s="27"/>
      <c r="D73" s="107"/>
      <c r="E73" s="27"/>
      <c r="F73" s="107"/>
      <c r="G73" s="27"/>
    </row>
    <row r="74" spans="1:7" s="22" customFormat="1" ht="15">
      <c r="A74" s="57" t="s">
        <v>15</v>
      </c>
      <c r="B74" s="27"/>
      <c r="C74" s="27"/>
      <c r="D74" s="107"/>
      <c r="E74" s="27"/>
      <c r="F74" s="107"/>
      <c r="G74" s="27"/>
    </row>
    <row r="75" spans="1:7" s="22" customFormat="1" ht="15">
      <c r="A75" s="58"/>
      <c r="B75" s="27"/>
      <c r="C75" s="27"/>
      <c r="D75" s="107"/>
      <c r="E75" s="27"/>
      <c r="F75" s="107"/>
      <c r="G75" s="27"/>
    </row>
    <row r="76" spans="1:7" s="22" customFormat="1" ht="10.5" customHeight="1">
      <c r="A76" s="59" t="s">
        <v>16</v>
      </c>
      <c r="B76" s="27"/>
      <c r="C76" s="27"/>
      <c r="D76" s="107"/>
      <c r="E76" s="27"/>
      <c r="F76" s="107"/>
      <c r="G76" s="27"/>
    </row>
    <row r="77" ht="15">
      <c r="A77" s="151" t="s">
        <v>17</v>
      </c>
    </row>
    <row r="78" ht="15">
      <c r="A78" s="151"/>
    </row>
    <row r="79" ht="15">
      <c r="A79" s="22"/>
    </row>
    <row r="80" ht="15">
      <c r="A80" s="108"/>
    </row>
    <row r="81" ht="15">
      <c r="A81" s="108"/>
    </row>
    <row r="82" ht="15">
      <c r="A82" s="108"/>
    </row>
  </sheetData>
  <sheetProtection/>
  <mergeCells count="3">
    <mergeCell ref="C4:C5"/>
    <mergeCell ref="F4:F5"/>
    <mergeCell ref="D4:D5"/>
  </mergeCells>
  <printOptions/>
  <pageMargins left="0.7086614173228347" right="0.7086614173228347" top="0.46" bottom="0.48" header="0.31496062992125984" footer="0.31496062992125984"/>
  <pageSetup horizontalDpi="600" verticalDpi="600" orientation="portrait" paperSize="9" scale="65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67" sqref="A67:A74"/>
    </sheetView>
  </sheetViews>
  <sheetFormatPr defaultColWidth="2.421875" defaultRowHeight="12.75"/>
  <cols>
    <col min="1" max="1" width="84.140625" style="128" customWidth="1"/>
    <col min="2" max="2" width="13.7109375" style="124" customWidth="1"/>
    <col min="3" max="3" width="13.421875" style="124" customWidth="1"/>
    <col min="4" max="4" width="2.28125" style="124" customWidth="1"/>
    <col min="5" max="5" width="13.421875" style="124" customWidth="1"/>
    <col min="6" max="6" width="5.140625" style="122" customWidth="1"/>
    <col min="7" max="29" width="11.421875" style="112" customWidth="1"/>
    <col min="30" max="16384" width="2.421875" style="112" customWidth="1"/>
  </cols>
  <sheetData>
    <row r="1" spans="1:6" s="109" customFormat="1" ht="15">
      <c r="A1" s="137" t="str">
        <f>'Cover '!A1</f>
        <v>SOPHARMA GROUP</v>
      </c>
      <c r="B1" s="158"/>
      <c r="C1" s="158"/>
      <c r="D1" s="158"/>
      <c r="E1" s="158"/>
      <c r="F1" s="159"/>
    </row>
    <row r="2" spans="1:6" s="110" customFormat="1" ht="15">
      <c r="A2" s="300" t="s">
        <v>118</v>
      </c>
      <c r="B2" s="160"/>
      <c r="C2" s="160"/>
      <c r="D2" s="160"/>
      <c r="E2" s="160"/>
      <c r="F2" s="159"/>
    </row>
    <row r="3" spans="1:6" s="110" customFormat="1" ht="15">
      <c r="A3" s="70" t="s">
        <v>119</v>
      </c>
      <c r="B3" s="161"/>
      <c r="C3" s="161"/>
      <c r="D3" s="161"/>
      <c r="E3" s="161"/>
      <c r="F3" s="161"/>
    </row>
    <row r="4" spans="2:6" ht="15.75">
      <c r="B4" s="163" t="s">
        <v>38</v>
      </c>
      <c r="C4" s="162">
        <v>2016</v>
      </c>
      <c r="D4" s="163"/>
      <c r="E4" s="162">
        <v>2015</v>
      </c>
      <c r="F4" s="111"/>
    </row>
    <row r="5" spans="1:6" ht="14.25" customHeight="1">
      <c r="A5" s="164"/>
      <c r="B5" s="113"/>
      <c r="C5" s="165" t="s">
        <v>0</v>
      </c>
      <c r="D5" s="113"/>
      <c r="E5" s="165" t="s">
        <v>0</v>
      </c>
      <c r="F5" s="111"/>
    </row>
    <row r="6" spans="1:6" ht="20.25">
      <c r="A6" s="164"/>
      <c r="B6" s="113"/>
      <c r="C6" s="114"/>
      <c r="D6" s="113"/>
      <c r="E6" s="114"/>
      <c r="F6" s="111"/>
    </row>
    <row r="7" spans="1:6" ht="15">
      <c r="A7" s="301" t="s">
        <v>120</v>
      </c>
      <c r="B7" s="115"/>
      <c r="C7" s="121"/>
      <c r="D7" s="115"/>
      <c r="E7" s="121"/>
      <c r="F7" s="167"/>
    </row>
    <row r="8" spans="1:7" ht="15">
      <c r="A8" s="302" t="s">
        <v>121</v>
      </c>
      <c r="B8" s="157"/>
      <c r="C8" s="134">
        <v>633403</v>
      </c>
      <c r="D8" s="115"/>
      <c r="E8" s="134">
        <v>719803</v>
      </c>
      <c r="F8" s="134"/>
      <c r="G8" s="116"/>
    </row>
    <row r="9" spans="1:7" ht="15">
      <c r="A9" s="302" t="s">
        <v>122</v>
      </c>
      <c r="B9" s="157"/>
      <c r="C9" s="134">
        <v>-581548</v>
      </c>
      <c r="D9" s="115"/>
      <c r="E9" s="134">
        <v>-574449</v>
      </c>
      <c r="F9" s="134"/>
      <c r="G9" s="116"/>
    </row>
    <row r="10" spans="1:7" ht="15">
      <c r="A10" s="302" t="s">
        <v>123</v>
      </c>
      <c r="B10" s="157"/>
      <c r="C10" s="134">
        <v>-57653</v>
      </c>
      <c r="D10" s="115"/>
      <c r="E10" s="134">
        <v>-56076</v>
      </c>
      <c r="F10" s="134"/>
      <c r="G10" s="116"/>
    </row>
    <row r="11" spans="1:7" s="117" customFormat="1" ht="15">
      <c r="A11" s="302" t="s">
        <v>124</v>
      </c>
      <c r="B11" s="157"/>
      <c r="C11" s="134">
        <v>-46475</v>
      </c>
      <c r="D11" s="115"/>
      <c r="E11" s="134">
        <v>-46916</v>
      </c>
      <c r="F11" s="134"/>
      <c r="G11" s="116"/>
    </row>
    <row r="12" spans="1:7" s="117" customFormat="1" ht="15">
      <c r="A12" s="302" t="s">
        <v>125</v>
      </c>
      <c r="B12" s="157"/>
      <c r="C12" s="134">
        <v>2803</v>
      </c>
      <c r="D12" s="115"/>
      <c r="E12" s="134">
        <v>5602</v>
      </c>
      <c r="F12" s="134"/>
      <c r="G12" s="116"/>
    </row>
    <row r="13" spans="1:7" s="117" customFormat="1" ht="15">
      <c r="A13" s="302" t="s">
        <v>126</v>
      </c>
      <c r="B13" s="157"/>
      <c r="C13" s="134">
        <v>-3997</v>
      </c>
      <c r="D13" s="115"/>
      <c r="E13" s="134">
        <v>-1954</v>
      </c>
      <c r="F13" s="134"/>
      <c r="G13" s="116"/>
    </row>
    <row r="14" spans="1:7" s="117" customFormat="1" ht="15">
      <c r="A14" s="302" t="s">
        <v>127</v>
      </c>
      <c r="B14" s="157"/>
      <c r="C14" s="134">
        <v>43</v>
      </c>
      <c r="D14" s="115"/>
      <c r="E14" s="134">
        <v>15</v>
      </c>
      <c r="F14" s="134"/>
      <c r="G14" s="116"/>
    </row>
    <row r="15" spans="1:7" s="117" customFormat="1" ht="15">
      <c r="A15" s="303" t="s">
        <v>128</v>
      </c>
      <c r="B15" s="157"/>
      <c r="C15" s="134">
        <v>-5484</v>
      </c>
      <c r="D15" s="115"/>
      <c r="E15" s="169">
        <v>-5764</v>
      </c>
      <c r="F15" s="134"/>
      <c r="G15" s="116"/>
    </row>
    <row r="16" spans="1:7" s="117" customFormat="1" ht="15">
      <c r="A16" s="302" t="s">
        <v>129</v>
      </c>
      <c r="B16" s="157"/>
      <c r="C16" s="134">
        <v>-710</v>
      </c>
      <c r="D16" s="115"/>
      <c r="E16" s="134">
        <v>-1015</v>
      </c>
      <c r="F16" s="134"/>
      <c r="G16" s="116"/>
    </row>
    <row r="17" spans="1:10" ht="15">
      <c r="A17" s="302" t="s">
        <v>130</v>
      </c>
      <c r="B17" s="157"/>
      <c r="C17" s="134">
        <f>-791-2</f>
        <v>-793</v>
      </c>
      <c r="D17" s="115"/>
      <c r="E17" s="134">
        <v>-763</v>
      </c>
      <c r="F17" s="134"/>
      <c r="G17" s="116"/>
      <c r="H17" s="170"/>
      <c r="I17" s="170"/>
      <c r="J17" s="170"/>
    </row>
    <row r="18" spans="1:6" s="117" customFormat="1" ht="15">
      <c r="A18" s="301" t="s">
        <v>131</v>
      </c>
      <c r="B18" s="115"/>
      <c r="C18" s="118">
        <f>SUM(C8:C17)</f>
        <v>-60411</v>
      </c>
      <c r="D18" s="115"/>
      <c r="E18" s="118">
        <f>SUM(E8:E17)</f>
        <v>38483</v>
      </c>
      <c r="F18" s="171"/>
    </row>
    <row r="19" spans="1:6" s="117" customFormat="1" ht="15">
      <c r="A19" s="166"/>
      <c r="B19" s="115"/>
      <c r="C19" s="121"/>
      <c r="D19" s="115"/>
      <c r="E19" s="121"/>
      <c r="F19" s="167"/>
    </row>
    <row r="20" spans="1:6" s="117" customFormat="1" ht="15">
      <c r="A20" s="301" t="s">
        <v>132</v>
      </c>
      <c r="B20" s="115"/>
      <c r="C20" s="121"/>
      <c r="D20" s="115"/>
      <c r="E20" s="121"/>
      <c r="F20" s="167"/>
    </row>
    <row r="21" spans="1:7" ht="15">
      <c r="A21" s="302" t="s">
        <v>133</v>
      </c>
      <c r="B21" s="157"/>
      <c r="C21" s="134">
        <v>-10041</v>
      </c>
      <c r="D21" s="115"/>
      <c r="E21" s="134">
        <v>-12080</v>
      </c>
      <c r="F21" s="171"/>
      <c r="G21" s="116"/>
    </row>
    <row r="22" spans="1:7" ht="15">
      <c r="A22" s="302" t="s">
        <v>134</v>
      </c>
      <c r="B22" s="197"/>
      <c r="C22" s="134">
        <v>482</v>
      </c>
      <c r="D22" s="115"/>
      <c r="E22" s="134">
        <v>244</v>
      </c>
      <c r="F22" s="171"/>
      <c r="G22" s="116"/>
    </row>
    <row r="23" spans="1:7" ht="15">
      <c r="A23" s="302" t="s">
        <v>135</v>
      </c>
      <c r="B23" s="157"/>
      <c r="C23" s="134">
        <v>-4246</v>
      </c>
      <c r="D23" s="115"/>
      <c r="E23" s="134">
        <v>-4119</v>
      </c>
      <c r="F23" s="171"/>
      <c r="G23" s="116"/>
    </row>
    <row r="24" spans="1:7" ht="15">
      <c r="A24" s="276" t="s">
        <v>136</v>
      </c>
      <c r="B24" s="157"/>
      <c r="C24" s="134">
        <v>9</v>
      </c>
      <c r="D24" s="115"/>
      <c r="E24" s="134" t="s">
        <v>2</v>
      </c>
      <c r="F24" s="171"/>
      <c r="G24" s="116"/>
    </row>
    <row r="25" spans="1:7" ht="15">
      <c r="A25" s="302" t="s">
        <v>137</v>
      </c>
      <c r="B25" s="157"/>
      <c r="C25" s="134">
        <v>-684</v>
      </c>
      <c r="D25" s="115"/>
      <c r="E25" s="134">
        <v>-1321</v>
      </c>
      <c r="F25" s="171"/>
      <c r="G25" s="116"/>
    </row>
    <row r="26" spans="1:7" ht="15">
      <c r="A26" s="302" t="s">
        <v>138</v>
      </c>
      <c r="B26" s="157"/>
      <c r="C26" s="134">
        <v>1094</v>
      </c>
      <c r="D26" s="115"/>
      <c r="E26" s="134">
        <v>37</v>
      </c>
      <c r="F26" s="171"/>
      <c r="G26" s="116"/>
    </row>
    <row r="27" spans="1:7" ht="15">
      <c r="A27" s="302" t="s">
        <v>139</v>
      </c>
      <c r="B27" s="157"/>
      <c r="C27" s="134">
        <v>55</v>
      </c>
      <c r="D27" s="115"/>
      <c r="E27" s="134">
        <v>6</v>
      </c>
      <c r="F27" s="171"/>
      <c r="G27" s="116"/>
    </row>
    <row r="28" spans="1:7" ht="15">
      <c r="A28" s="302" t="s">
        <v>140</v>
      </c>
      <c r="B28" s="172"/>
      <c r="C28" s="169">
        <v>-678</v>
      </c>
      <c r="D28" s="172"/>
      <c r="E28" s="169">
        <v>-6324</v>
      </c>
      <c r="F28" s="171"/>
      <c r="G28" s="116"/>
    </row>
    <row r="29" spans="1:7" ht="15">
      <c r="A29" s="302" t="s">
        <v>141</v>
      </c>
      <c r="B29" s="172"/>
      <c r="C29" s="169">
        <v>16012</v>
      </c>
      <c r="D29" s="172"/>
      <c r="E29" s="169">
        <v>3301</v>
      </c>
      <c r="F29" s="171"/>
      <c r="G29" s="116"/>
    </row>
    <row r="30" spans="1:7" ht="15">
      <c r="A30" s="304" t="s">
        <v>142</v>
      </c>
      <c r="B30" s="172">
        <v>17</v>
      </c>
      <c r="C30" s="169">
        <v>-1606</v>
      </c>
      <c r="D30" s="172"/>
      <c r="E30" s="169">
        <v>-5783</v>
      </c>
      <c r="F30" s="171"/>
      <c r="G30" s="116"/>
    </row>
    <row r="31" spans="1:7" ht="15">
      <c r="A31" s="304" t="s">
        <v>143</v>
      </c>
      <c r="B31" s="172"/>
      <c r="C31" s="169">
        <v>5084</v>
      </c>
      <c r="D31" s="172"/>
      <c r="E31" s="169">
        <v>2</v>
      </c>
      <c r="F31" s="171"/>
      <c r="G31" s="116"/>
    </row>
    <row r="32" spans="1:7" ht="15">
      <c r="A32" s="302" t="s">
        <v>144</v>
      </c>
      <c r="B32" s="172"/>
      <c r="C32" s="169">
        <v>-12118</v>
      </c>
      <c r="D32" s="172"/>
      <c r="E32" s="169">
        <v>-2268</v>
      </c>
      <c r="F32" s="171"/>
      <c r="G32" s="116"/>
    </row>
    <row r="33" spans="1:7" ht="15">
      <c r="A33" s="305" t="s">
        <v>145</v>
      </c>
      <c r="B33" s="157"/>
      <c r="C33" s="134">
        <v>-1325</v>
      </c>
      <c r="D33" s="115"/>
      <c r="E33" s="134">
        <v>-11390</v>
      </c>
      <c r="F33" s="171"/>
      <c r="G33" s="116"/>
    </row>
    <row r="34" spans="1:7" ht="15">
      <c r="A34" s="303" t="s">
        <v>146</v>
      </c>
      <c r="B34" s="157"/>
      <c r="C34" s="134">
        <v>10248</v>
      </c>
      <c r="D34" s="115"/>
      <c r="E34" s="134">
        <v>11185</v>
      </c>
      <c r="F34" s="171"/>
      <c r="G34" s="116"/>
    </row>
    <row r="35" spans="1:7" ht="15">
      <c r="A35" s="305" t="s">
        <v>147</v>
      </c>
      <c r="B35" s="157"/>
      <c r="C35" s="134">
        <v>-725</v>
      </c>
      <c r="D35" s="115"/>
      <c r="E35" s="134">
        <v>-2044</v>
      </c>
      <c r="F35" s="171"/>
      <c r="G35" s="116"/>
    </row>
    <row r="36" spans="1:7" ht="15">
      <c r="A36" s="303" t="s">
        <v>148</v>
      </c>
      <c r="B36" s="157"/>
      <c r="C36" s="155">
        <v>404</v>
      </c>
      <c r="D36" s="115"/>
      <c r="E36" s="155">
        <v>1722</v>
      </c>
      <c r="F36" s="171"/>
      <c r="G36" s="116"/>
    </row>
    <row r="37" spans="1:7" ht="15">
      <c r="A37" s="302" t="s">
        <v>149</v>
      </c>
      <c r="B37" s="157"/>
      <c r="C37" s="134">
        <v>1743</v>
      </c>
      <c r="D37" s="115"/>
      <c r="E37" s="134">
        <v>1915</v>
      </c>
      <c r="F37" s="171"/>
      <c r="G37" s="116"/>
    </row>
    <row r="38" spans="1:6" ht="15">
      <c r="A38" s="306" t="s">
        <v>150</v>
      </c>
      <c r="B38" s="173"/>
      <c r="C38" s="118">
        <f>SUM(C21:C37)</f>
        <v>3708</v>
      </c>
      <c r="D38" s="115"/>
      <c r="E38" s="118">
        <f>SUM(E21:E37)</f>
        <v>-26917</v>
      </c>
      <c r="F38" s="174"/>
    </row>
    <row r="39" spans="1:6" ht="15">
      <c r="A39" s="168"/>
      <c r="B39" s="115"/>
      <c r="C39" s="121"/>
      <c r="D39" s="115"/>
      <c r="E39" s="121"/>
      <c r="F39" s="167"/>
    </row>
    <row r="40" spans="1:6" ht="15">
      <c r="A40" s="307" t="s">
        <v>151</v>
      </c>
      <c r="B40" s="115"/>
      <c r="C40" s="175"/>
      <c r="D40" s="115"/>
      <c r="E40" s="175"/>
      <c r="F40" s="174"/>
    </row>
    <row r="41" spans="1:7" ht="15">
      <c r="A41" s="303" t="s">
        <v>152</v>
      </c>
      <c r="B41" s="157"/>
      <c r="C41" s="134">
        <v>21091</v>
      </c>
      <c r="D41" s="115"/>
      <c r="E41" s="134">
        <v>25405</v>
      </c>
      <c r="F41" s="171"/>
      <c r="G41" s="116"/>
    </row>
    <row r="42" spans="1:7" ht="15">
      <c r="A42" s="303" t="s">
        <v>153</v>
      </c>
      <c r="B42" s="157"/>
      <c r="C42" s="134">
        <v>-54629</v>
      </c>
      <c r="D42" s="115"/>
      <c r="E42" s="134">
        <v>-25261</v>
      </c>
      <c r="F42" s="171"/>
      <c r="G42" s="116"/>
    </row>
    <row r="43" spans="1:7" ht="15">
      <c r="A43" s="303" t="s">
        <v>154</v>
      </c>
      <c r="B43" s="157"/>
      <c r="C43" s="134">
        <v>7866</v>
      </c>
      <c r="D43" s="115"/>
      <c r="E43" s="134">
        <v>10352</v>
      </c>
      <c r="F43" s="171"/>
      <c r="G43" s="116"/>
    </row>
    <row r="44" spans="1:7" ht="15">
      <c r="A44" s="303" t="s">
        <v>155</v>
      </c>
      <c r="B44" s="157"/>
      <c r="C44" s="134">
        <v>-11201</v>
      </c>
      <c r="D44" s="115"/>
      <c r="E44" s="134">
        <v>-15164</v>
      </c>
      <c r="F44" s="171"/>
      <c r="G44" s="116"/>
    </row>
    <row r="45" spans="1:7" ht="15">
      <c r="A45" s="302" t="s">
        <v>156</v>
      </c>
      <c r="B45" s="157"/>
      <c r="C45" s="134">
        <v>0</v>
      </c>
      <c r="D45" s="115"/>
      <c r="E45" s="134">
        <v>610</v>
      </c>
      <c r="F45" s="171"/>
      <c r="G45" s="116"/>
    </row>
    <row r="46" spans="1:7" ht="15">
      <c r="A46" s="302" t="s">
        <v>157</v>
      </c>
      <c r="B46" s="157"/>
      <c r="C46" s="134">
        <v>-81</v>
      </c>
      <c r="D46" s="115"/>
      <c r="E46" s="134">
        <v>-322</v>
      </c>
      <c r="F46" s="171"/>
      <c r="G46" s="116"/>
    </row>
    <row r="47" spans="1:7" ht="15">
      <c r="A47" s="302" t="s">
        <v>158</v>
      </c>
      <c r="B47" s="157"/>
      <c r="C47" s="134">
        <v>100172</v>
      </c>
      <c r="D47" s="115"/>
      <c r="E47" s="134">
        <v>0</v>
      </c>
      <c r="F47" s="171"/>
      <c r="G47" s="116"/>
    </row>
    <row r="48" spans="1:7" ht="15">
      <c r="A48" s="302" t="s">
        <v>159</v>
      </c>
      <c r="B48" s="157"/>
      <c r="C48" s="134">
        <v>-175</v>
      </c>
      <c r="D48" s="115"/>
      <c r="E48" s="134">
        <v>0</v>
      </c>
      <c r="F48" s="171"/>
      <c r="G48" s="116"/>
    </row>
    <row r="49" spans="1:7" ht="16.5" customHeight="1">
      <c r="A49" s="308" t="s">
        <v>160</v>
      </c>
      <c r="B49" s="157"/>
      <c r="C49" s="169">
        <v>-1617</v>
      </c>
      <c r="D49" s="115"/>
      <c r="E49" s="169">
        <v>-1388</v>
      </c>
      <c r="F49" s="171"/>
      <c r="G49" s="116"/>
    </row>
    <row r="50" spans="1:7" s="117" customFormat="1" ht="15">
      <c r="A50" s="302" t="s">
        <v>161</v>
      </c>
      <c r="B50" s="157"/>
      <c r="C50" s="134">
        <v>-1378</v>
      </c>
      <c r="D50" s="115"/>
      <c r="E50" s="134">
        <v>-1414</v>
      </c>
      <c r="F50" s="171"/>
      <c r="G50" s="116"/>
    </row>
    <row r="51" spans="1:7" s="117" customFormat="1" ht="15">
      <c r="A51" s="277" t="s">
        <v>162</v>
      </c>
      <c r="B51" s="157"/>
      <c r="C51" s="134">
        <v>1</v>
      </c>
      <c r="D51" s="115"/>
      <c r="E51" s="134" t="s">
        <v>2</v>
      </c>
      <c r="F51" s="171"/>
      <c r="G51" s="116"/>
    </row>
    <row r="52" spans="1:7" ht="15">
      <c r="A52" s="302" t="s">
        <v>163</v>
      </c>
      <c r="B52" s="157"/>
      <c r="C52" s="134">
        <v>-1333</v>
      </c>
      <c r="D52" s="115"/>
      <c r="E52" s="134">
        <v>-394</v>
      </c>
      <c r="F52" s="171"/>
      <c r="G52" s="116"/>
    </row>
    <row r="53" spans="1:7" ht="15">
      <c r="A53" s="302" t="s">
        <v>164</v>
      </c>
      <c r="B53" s="157"/>
      <c r="C53" s="134">
        <v>37</v>
      </c>
      <c r="D53" s="115"/>
      <c r="E53" s="134">
        <v>0</v>
      </c>
      <c r="F53" s="171"/>
      <c r="G53" s="116"/>
    </row>
    <row r="54" spans="1:7" ht="15">
      <c r="A54" s="309" t="s">
        <v>165</v>
      </c>
      <c r="B54" s="157"/>
      <c r="C54" s="134">
        <v>-7658</v>
      </c>
      <c r="D54" s="115"/>
      <c r="E54" s="134">
        <v>-3869</v>
      </c>
      <c r="F54" s="171"/>
      <c r="G54" s="116"/>
    </row>
    <row r="55" spans="1:7" ht="15">
      <c r="A55" s="309" t="s">
        <v>166</v>
      </c>
      <c r="B55" s="157"/>
      <c r="C55" s="134" t="s">
        <v>2</v>
      </c>
      <c r="D55" s="115"/>
      <c r="E55" s="134">
        <v>2689</v>
      </c>
      <c r="F55" s="171"/>
      <c r="G55" s="116"/>
    </row>
    <row r="56" spans="1:7" ht="15">
      <c r="A56" s="309" t="s">
        <v>167</v>
      </c>
      <c r="B56" s="157"/>
      <c r="C56" s="134">
        <v>-28</v>
      </c>
      <c r="D56" s="115"/>
      <c r="E56" s="134"/>
      <c r="F56" s="171"/>
      <c r="G56" s="116"/>
    </row>
    <row r="57" spans="1:6" ht="15">
      <c r="A57" s="306" t="s">
        <v>168</v>
      </c>
      <c r="B57" s="115"/>
      <c r="C57" s="118">
        <f>SUM(C41:C56)</f>
        <v>51067</v>
      </c>
      <c r="D57" s="115"/>
      <c r="E57" s="118">
        <f>SUM(E41:E56)</f>
        <v>-8756</v>
      </c>
      <c r="F57" s="178"/>
    </row>
    <row r="58" spans="1:6" ht="7.5" customHeight="1">
      <c r="A58" s="177"/>
      <c r="B58" s="115"/>
      <c r="C58" s="141"/>
      <c r="D58" s="115"/>
      <c r="E58" s="141"/>
      <c r="F58" s="178"/>
    </row>
    <row r="59" spans="1:7" s="117" customFormat="1" ht="15.75" customHeight="1">
      <c r="A59" s="310" t="s">
        <v>169</v>
      </c>
      <c r="B59" s="115"/>
      <c r="C59" s="119">
        <f>C18+C38+C57</f>
        <v>-5636</v>
      </c>
      <c r="D59" s="115"/>
      <c r="E59" s="119">
        <f>E18+E38+E57</f>
        <v>2810</v>
      </c>
      <c r="F59" s="178"/>
      <c r="G59" s="180"/>
    </row>
    <row r="60" spans="1:6" s="117" customFormat="1" ht="9.75" customHeight="1">
      <c r="A60" s="176"/>
      <c r="B60" s="115"/>
      <c r="C60" s="121"/>
      <c r="D60" s="115"/>
      <c r="E60" s="121"/>
      <c r="F60" s="179"/>
    </row>
    <row r="61" spans="1:6" ht="15">
      <c r="A61" s="311" t="s">
        <v>170</v>
      </c>
      <c r="B61" s="115"/>
      <c r="C61" s="134">
        <v>23114</v>
      </c>
      <c r="D61" s="115"/>
      <c r="E61" s="134">
        <v>25299</v>
      </c>
      <c r="F61" s="181"/>
    </row>
    <row r="62" spans="1:6" ht="9" customHeight="1">
      <c r="A62" s="176"/>
      <c r="B62" s="115"/>
      <c r="C62" s="181"/>
      <c r="D62" s="115"/>
      <c r="E62" s="181"/>
      <c r="F62" s="179"/>
    </row>
    <row r="63" spans="1:6" ht="15.75" thickBot="1">
      <c r="A63" s="312" t="s">
        <v>171</v>
      </c>
      <c r="B63" s="115">
        <f>+SFP!C24</f>
        <v>25</v>
      </c>
      <c r="C63" s="120">
        <f>C61+C59</f>
        <v>17478</v>
      </c>
      <c r="D63" s="115"/>
      <c r="E63" s="120">
        <f>E61+E59</f>
        <v>28109</v>
      </c>
      <c r="F63" s="182"/>
    </row>
    <row r="64" spans="1:5" ht="16.5" thickTop="1">
      <c r="A64" s="156"/>
      <c r="B64" s="115"/>
      <c r="C64" s="186"/>
      <c r="D64" s="115"/>
      <c r="E64" s="186"/>
    </row>
    <row r="65" spans="1:5" ht="15">
      <c r="A65" s="187" t="str">
        <f>+SCI!A56</f>
        <v>The accompanying notes on pages 5 to 100 form an integral part of the consolidated financial statements.</v>
      </c>
      <c r="B65" s="115"/>
      <c r="C65" s="157"/>
      <c r="D65" s="115"/>
      <c r="E65" s="115"/>
    </row>
    <row r="66" spans="1:5" ht="15">
      <c r="A66" s="183"/>
      <c r="B66" s="115"/>
      <c r="C66" s="157"/>
      <c r="D66" s="115"/>
      <c r="E66" s="115"/>
    </row>
    <row r="67" spans="1:5" ht="15">
      <c r="A67" s="56" t="s">
        <v>70</v>
      </c>
      <c r="B67" s="123"/>
      <c r="C67" s="123"/>
      <c r="D67" s="123"/>
      <c r="E67" s="123"/>
    </row>
    <row r="68" spans="1:5" ht="15">
      <c r="A68" s="57" t="s">
        <v>8</v>
      </c>
      <c r="B68" s="123"/>
      <c r="C68" s="123"/>
      <c r="D68" s="123"/>
      <c r="E68" s="123"/>
    </row>
    <row r="69" spans="1:5" ht="15">
      <c r="A69" s="62"/>
      <c r="B69" s="123"/>
      <c r="C69" s="123"/>
      <c r="D69" s="123"/>
      <c r="E69" s="123"/>
    </row>
    <row r="70" spans="1:5" ht="15">
      <c r="A70" s="56" t="s">
        <v>71</v>
      </c>
      <c r="B70" s="123"/>
      <c r="C70" s="123"/>
      <c r="D70" s="123"/>
      <c r="E70" s="123"/>
    </row>
    <row r="71" spans="1:5" ht="15">
      <c r="A71" s="57" t="s">
        <v>15</v>
      </c>
      <c r="B71" s="123"/>
      <c r="C71" s="123"/>
      <c r="D71" s="123"/>
      <c r="E71" s="123"/>
    </row>
    <row r="72" spans="1:5" ht="15">
      <c r="A72" s="58"/>
      <c r="B72" s="123"/>
      <c r="C72" s="123"/>
      <c r="D72" s="123"/>
      <c r="E72" s="123"/>
    </row>
    <row r="73" spans="1:6" ht="15">
      <c r="A73" s="59" t="s">
        <v>16</v>
      </c>
      <c r="B73" s="184"/>
      <c r="C73" s="184"/>
      <c r="D73" s="184"/>
      <c r="E73" s="184"/>
      <c r="F73" s="185"/>
    </row>
    <row r="74" ht="15">
      <c r="A74" s="151" t="s">
        <v>17</v>
      </c>
    </row>
    <row r="75" ht="15">
      <c r="A75" s="170"/>
    </row>
    <row r="76" ht="15">
      <c r="A76" s="125"/>
    </row>
    <row r="77" ht="15">
      <c r="A77" s="126"/>
    </row>
    <row r="78" ht="15">
      <c r="A78" s="127"/>
    </row>
    <row r="79" ht="15">
      <c r="A79" s="127"/>
    </row>
  </sheetData>
  <sheetProtection/>
  <printOptions/>
  <pageMargins left="0.7086614173228347" right="0.7086614173228347" top="0.34" bottom="0.45" header="0.26" footer="0.31496062992125984"/>
  <pageSetup blackAndWhite="1" firstPageNumber="3" useFirstPageNumber="1" horizontalDpi="300" verticalDpi="3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64" zoomScaleNormal="64" zoomScaleSheetLayoutView="70" zoomScalePageLayoutView="64" workbookViewId="0" topLeftCell="A1">
      <selection activeCell="A3" sqref="A3:IV3"/>
    </sheetView>
  </sheetViews>
  <sheetFormatPr defaultColWidth="9.140625" defaultRowHeight="12.75"/>
  <cols>
    <col min="1" max="1" width="88.7109375" style="216" customWidth="1"/>
    <col min="2" max="2" width="11.421875" style="205" customWidth="1"/>
    <col min="3" max="3" width="13.8515625" style="205" customWidth="1"/>
    <col min="4" max="4" width="0.9921875" style="205" customWidth="1"/>
    <col min="5" max="5" width="13.421875" style="205" customWidth="1"/>
    <col min="6" max="6" width="0.85546875" style="205" customWidth="1"/>
    <col min="7" max="7" width="13.421875" style="205" customWidth="1"/>
    <col min="8" max="8" width="0.9921875" style="205" customWidth="1"/>
    <col min="9" max="9" width="15.8515625" style="205" customWidth="1"/>
    <col min="10" max="10" width="0.9921875" style="205" customWidth="1"/>
    <col min="11" max="11" width="17.421875" style="205" customWidth="1"/>
    <col min="12" max="12" width="0.42578125" style="205" customWidth="1"/>
    <col min="13" max="13" width="20.28125" style="205" customWidth="1"/>
    <col min="14" max="14" width="0.85546875" style="205" customWidth="1"/>
    <col min="15" max="15" width="19.7109375" style="205" customWidth="1"/>
    <col min="16" max="16" width="1.421875" style="205" customWidth="1"/>
    <col min="17" max="17" width="13.7109375" style="205" customWidth="1"/>
    <col min="18" max="18" width="1.421875" style="205" customWidth="1"/>
    <col min="19" max="19" width="20.421875" style="219" customWidth="1"/>
    <col min="20" max="20" width="1.421875" style="205" customWidth="1"/>
    <col min="21" max="21" width="18.8515625" style="205" customWidth="1"/>
    <col min="22" max="22" width="11.7109375" style="129" bestFit="1" customWidth="1"/>
    <col min="23" max="23" width="10.8515625" style="129" customWidth="1"/>
    <col min="24" max="25" width="9.8515625" style="129" bestFit="1" customWidth="1"/>
    <col min="26" max="16384" width="9.140625" style="129" customWidth="1"/>
  </cols>
  <sheetData>
    <row r="1" spans="1:21" ht="18" customHeight="1">
      <c r="A1" s="206" t="str">
        <f>'Cover '!A1</f>
        <v>SOPHARMA GROUP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17"/>
      <c r="S1" s="218"/>
      <c r="T1" s="217"/>
      <c r="U1" s="217"/>
    </row>
    <row r="2" spans="1:17" ht="18" customHeight="1">
      <c r="A2" s="344" t="s">
        <v>172</v>
      </c>
      <c r="B2" s="344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18" customHeight="1">
      <c r="A3" s="70" t="s">
        <v>72</v>
      </c>
      <c r="B3" s="313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U3" s="220"/>
    </row>
    <row r="4" spans="1:21" ht="53.25" customHeight="1">
      <c r="A4" s="207"/>
      <c r="B4" s="221"/>
      <c r="C4" s="346" t="s">
        <v>173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221"/>
      <c r="S4" s="315" t="s">
        <v>174</v>
      </c>
      <c r="T4" s="221"/>
      <c r="U4" s="315" t="s">
        <v>175</v>
      </c>
    </row>
    <row r="5" spans="1:21" s="130" customFormat="1" ht="28.5" customHeight="1">
      <c r="A5" s="348"/>
      <c r="B5" s="316" t="s">
        <v>38</v>
      </c>
      <c r="C5" s="350" t="s">
        <v>176</v>
      </c>
      <c r="D5" s="317"/>
      <c r="E5" s="350" t="s">
        <v>177</v>
      </c>
      <c r="F5" s="317"/>
      <c r="G5" s="350" t="s">
        <v>178</v>
      </c>
      <c r="H5" s="317"/>
      <c r="I5" s="350" t="s">
        <v>179</v>
      </c>
      <c r="J5" s="318"/>
      <c r="K5" s="350" t="s">
        <v>180</v>
      </c>
      <c r="L5" s="318"/>
      <c r="M5" s="352" t="s">
        <v>181</v>
      </c>
      <c r="N5" s="317"/>
      <c r="O5" s="342" t="s">
        <v>182</v>
      </c>
      <c r="P5" s="317"/>
      <c r="Q5" s="342" t="s">
        <v>183</v>
      </c>
      <c r="R5" s="264"/>
      <c r="S5" s="265"/>
      <c r="T5" s="264"/>
      <c r="U5" s="264"/>
    </row>
    <row r="6" spans="1:21" s="131" customFormat="1" ht="69" customHeight="1">
      <c r="A6" s="349"/>
      <c r="B6" s="319"/>
      <c r="C6" s="351"/>
      <c r="D6" s="320"/>
      <c r="E6" s="351"/>
      <c r="F6" s="320"/>
      <c r="G6" s="351"/>
      <c r="H6" s="320"/>
      <c r="I6" s="351"/>
      <c r="J6" s="321"/>
      <c r="K6" s="351"/>
      <c r="L6" s="321"/>
      <c r="M6" s="353"/>
      <c r="N6" s="320"/>
      <c r="O6" s="343"/>
      <c r="P6" s="320"/>
      <c r="Q6" s="343"/>
      <c r="R6" s="266"/>
      <c r="S6" s="267"/>
      <c r="T6" s="268"/>
      <c r="U6" s="268"/>
    </row>
    <row r="7" spans="1:21" s="132" customFormat="1" ht="16.5">
      <c r="A7" s="208"/>
      <c r="B7" s="200"/>
      <c r="C7" s="224" t="s">
        <v>0</v>
      </c>
      <c r="D7" s="224"/>
      <c r="E7" s="224" t="s">
        <v>0</v>
      </c>
      <c r="F7" s="224"/>
      <c r="G7" s="224" t="s">
        <v>0</v>
      </c>
      <c r="H7" s="224"/>
      <c r="I7" s="224" t="s">
        <v>0</v>
      </c>
      <c r="J7" s="224"/>
      <c r="K7" s="224" t="s">
        <v>0</v>
      </c>
      <c r="L7" s="224"/>
      <c r="M7" s="224" t="s">
        <v>0</v>
      </c>
      <c r="N7" s="224"/>
      <c r="O7" s="224" t="s">
        <v>0</v>
      </c>
      <c r="P7" s="224"/>
      <c r="Q7" s="224" t="s">
        <v>0</v>
      </c>
      <c r="R7" s="225"/>
      <c r="S7" s="226" t="s">
        <v>0</v>
      </c>
      <c r="T7" s="224"/>
      <c r="U7" s="224" t="s">
        <v>0</v>
      </c>
    </row>
    <row r="8" spans="1:21" s="131" customFormat="1" ht="12" customHeight="1">
      <c r="A8" s="280"/>
      <c r="B8" s="201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03"/>
      <c r="P8" s="224"/>
      <c r="Q8" s="224"/>
      <c r="R8" s="222"/>
      <c r="S8" s="223"/>
      <c r="T8" s="222"/>
      <c r="U8" s="222"/>
    </row>
    <row r="9" spans="1:21" s="133" customFormat="1" ht="3.75" customHeight="1">
      <c r="A9" s="209"/>
      <c r="B9" s="227"/>
      <c r="C9" s="228"/>
      <c r="D9" s="229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30"/>
      <c r="S9" s="231"/>
      <c r="T9" s="227"/>
      <c r="U9" s="232"/>
    </row>
    <row r="10" spans="1:22" s="133" customFormat="1" ht="16.5" thickBot="1">
      <c r="A10" s="322" t="s">
        <v>184</v>
      </c>
      <c r="B10" s="221">
        <f>+SFP!C38</f>
        <v>26</v>
      </c>
      <c r="C10" s="239">
        <v>132000</v>
      </c>
      <c r="D10" s="233"/>
      <c r="E10" s="239">
        <v>-18095</v>
      </c>
      <c r="F10" s="233"/>
      <c r="G10" s="239">
        <v>33555</v>
      </c>
      <c r="H10" s="233"/>
      <c r="I10" s="239">
        <v>23754</v>
      </c>
      <c r="J10" s="234"/>
      <c r="K10" s="239">
        <v>1190</v>
      </c>
      <c r="L10" s="234"/>
      <c r="M10" s="239">
        <v>-4335</v>
      </c>
      <c r="N10" s="233"/>
      <c r="O10" s="239">
        <v>203260</v>
      </c>
      <c r="P10" s="233"/>
      <c r="Q10" s="239">
        <v>371329</v>
      </c>
      <c r="R10" s="235"/>
      <c r="S10" s="239">
        <v>60308</v>
      </c>
      <c r="T10" s="236"/>
      <c r="U10" s="239">
        <v>431637</v>
      </c>
      <c r="V10" s="136"/>
    </row>
    <row r="11" spans="1:21" s="133" customFormat="1" ht="8.25" customHeight="1" thickTop="1">
      <c r="A11" s="323"/>
      <c r="B11" s="221"/>
      <c r="C11" s="234"/>
      <c r="D11" s="233"/>
      <c r="E11" s="233"/>
      <c r="F11" s="233"/>
      <c r="G11" s="234"/>
      <c r="H11" s="233"/>
      <c r="I11" s="234"/>
      <c r="J11" s="234"/>
      <c r="K11" s="234"/>
      <c r="L11" s="234"/>
      <c r="M11" s="234"/>
      <c r="N11" s="233"/>
      <c r="O11" s="234"/>
      <c r="P11" s="233"/>
      <c r="Q11" s="234"/>
      <c r="R11" s="235"/>
      <c r="S11" s="235"/>
      <c r="T11" s="236"/>
      <c r="U11" s="240"/>
    </row>
    <row r="12" spans="1:21" s="133" customFormat="1" ht="15.75">
      <c r="A12" s="324" t="s">
        <v>185</v>
      </c>
      <c r="B12" s="221"/>
      <c r="C12" s="234"/>
      <c r="D12" s="233"/>
      <c r="E12" s="233"/>
      <c r="F12" s="233"/>
      <c r="G12" s="234"/>
      <c r="H12" s="233"/>
      <c r="I12" s="234"/>
      <c r="J12" s="234"/>
      <c r="K12" s="234"/>
      <c r="L12" s="234"/>
      <c r="M12" s="234"/>
      <c r="N12" s="233"/>
      <c r="O12" s="234"/>
      <c r="P12" s="233"/>
      <c r="Q12" s="234"/>
      <c r="R12" s="235"/>
      <c r="S12" s="235"/>
      <c r="T12" s="236"/>
      <c r="U12" s="240"/>
    </row>
    <row r="13" spans="1:21" s="133" customFormat="1" ht="15.75">
      <c r="A13" s="325" t="s">
        <v>186</v>
      </c>
      <c r="B13" s="221"/>
      <c r="C13" s="238">
        <v>0</v>
      </c>
      <c r="D13" s="238"/>
      <c r="E13" s="238">
        <v>-394</v>
      </c>
      <c r="F13" s="238"/>
      <c r="G13" s="238">
        <v>0</v>
      </c>
      <c r="H13" s="238"/>
      <c r="I13" s="238">
        <v>0</v>
      </c>
      <c r="J13" s="238"/>
      <c r="K13" s="238">
        <v>0</v>
      </c>
      <c r="L13" s="238"/>
      <c r="M13" s="238">
        <v>0</v>
      </c>
      <c r="N13" s="238"/>
      <c r="O13" s="238"/>
      <c r="P13" s="238"/>
      <c r="Q13" s="238">
        <f>SUM(C13:P13)</f>
        <v>-394</v>
      </c>
      <c r="R13" s="240"/>
      <c r="S13" s="238">
        <v>0</v>
      </c>
      <c r="T13" s="240"/>
      <c r="U13" s="241">
        <f>SUM(Q13:T13)</f>
        <v>-394</v>
      </c>
    </row>
    <row r="14" spans="1:21" s="133" customFormat="1" ht="8.25" customHeight="1">
      <c r="A14" s="326"/>
      <c r="B14" s="221"/>
      <c r="C14" s="234"/>
      <c r="D14" s="233"/>
      <c r="E14" s="233"/>
      <c r="F14" s="233"/>
      <c r="G14" s="234"/>
      <c r="H14" s="233"/>
      <c r="I14" s="234"/>
      <c r="J14" s="234"/>
      <c r="K14" s="234"/>
      <c r="L14" s="234"/>
      <c r="M14" s="234"/>
      <c r="N14" s="233"/>
      <c r="O14" s="234"/>
      <c r="P14" s="233"/>
      <c r="Q14" s="234"/>
      <c r="R14" s="235"/>
      <c r="S14" s="235"/>
      <c r="T14" s="236"/>
      <c r="U14" s="240"/>
    </row>
    <row r="15" spans="1:21" s="133" customFormat="1" ht="22.5" customHeight="1">
      <c r="A15" s="327" t="s">
        <v>187</v>
      </c>
      <c r="B15" s="221"/>
      <c r="C15" s="233">
        <v>2798</v>
      </c>
      <c r="D15" s="233"/>
      <c r="E15" s="233"/>
      <c r="F15" s="233"/>
      <c r="G15" s="233">
        <v>8785</v>
      </c>
      <c r="H15" s="233"/>
      <c r="I15" s="233">
        <v>172</v>
      </c>
      <c r="J15" s="234"/>
      <c r="K15" s="234">
        <v>0</v>
      </c>
      <c r="L15" s="234"/>
      <c r="M15" s="234">
        <v>0</v>
      </c>
      <c r="N15" s="233"/>
      <c r="O15" s="233">
        <v>607</v>
      </c>
      <c r="P15" s="233"/>
      <c r="Q15" s="233">
        <f>SUM(C15:P15)</f>
        <v>12362</v>
      </c>
      <c r="R15" s="235"/>
      <c r="S15" s="249">
        <v>-12362</v>
      </c>
      <c r="T15" s="236"/>
      <c r="U15" s="240">
        <f>SUM(Q15:T15)</f>
        <v>0</v>
      </c>
    </row>
    <row r="16" spans="1:21" s="133" customFormat="1" ht="7.5" customHeight="1">
      <c r="A16" s="325"/>
      <c r="B16" s="221"/>
      <c r="C16" s="234"/>
      <c r="D16" s="233"/>
      <c r="E16" s="233"/>
      <c r="F16" s="233"/>
      <c r="G16" s="234"/>
      <c r="H16" s="233"/>
      <c r="I16" s="234"/>
      <c r="J16" s="234"/>
      <c r="K16" s="234"/>
      <c r="L16" s="234"/>
      <c r="M16" s="234"/>
      <c r="N16" s="233"/>
      <c r="O16" s="234"/>
      <c r="P16" s="233"/>
      <c r="Q16" s="234"/>
      <c r="R16" s="235"/>
      <c r="S16" s="235"/>
      <c r="T16" s="236"/>
      <c r="U16" s="240"/>
    </row>
    <row r="17" spans="1:21" s="133" customFormat="1" ht="15.75">
      <c r="A17" s="325" t="s">
        <v>188</v>
      </c>
      <c r="B17" s="221"/>
      <c r="C17" s="244">
        <f>C18+C19</f>
        <v>0</v>
      </c>
      <c r="D17" s="243"/>
      <c r="E17" s="244">
        <f>E18+E19</f>
        <v>0</v>
      </c>
      <c r="F17" s="238"/>
      <c r="G17" s="244">
        <f>G18+G19</f>
        <v>2916</v>
      </c>
      <c r="H17" s="244">
        <f aca="true" t="shared" si="0" ref="H17:O17">H18+H19</f>
        <v>0</v>
      </c>
      <c r="I17" s="244">
        <f t="shared" si="0"/>
        <v>0</v>
      </c>
      <c r="J17" s="244">
        <f t="shared" si="0"/>
        <v>0</v>
      </c>
      <c r="K17" s="244">
        <f t="shared" si="0"/>
        <v>0</v>
      </c>
      <c r="L17" s="244">
        <f t="shared" si="0"/>
        <v>0</v>
      </c>
      <c r="M17" s="244">
        <f t="shared" si="0"/>
        <v>0</v>
      </c>
      <c r="N17" s="244">
        <f t="shared" si="0"/>
        <v>0</v>
      </c>
      <c r="O17" s="244">
        <f t="shared" si="0"/>
        <v>-2916</v>
      </c>
      <c r="P17" s="244">
        <f>P18+P19</f>
        <v>0</v>
      </c>
      <c r="Q17" s="244">
        <f>Q18+Q19</f>
        <v>0</v>
      </c>
      <c r="R17" s="244">
        <f>R18+R19</f>
        <v>0</v>
      </c>
      <c r="S17" s="244">
        <f>S18+S19</f>
        <v>0</v>
      </c>
      <c r="T17" s="244">
        <f>T18+T19</f>
        <v>0</v>
      </c>
      <c r="U17" s="244">
        <f>U18+U19</f>
        <v>0</v>
      </c>
    </row>
    <row r="18" spans="1:21" s="133" customFormat="1" ht="15.75">
      <c r="A18" s="327" t="s">
        <v>189</v>
      </c>
      <c r="B18" s="221"/>
      <c r="C18" s="233">
        <v>0</v>
      </c>
      <c r="D18" s="233"/>
      <c r="E18" s="233">
        <v>0</v>
      </c>
      <c r="F18" s="233"/>
      <c r="G18" s="233">
        <v>2916</v>
      </c>
      <c r="H18" s="233"/>
      <c r="I18" s="233">
        <v>0</v>
      </c>
      <c r="J18" s="233"/>
      <c r="K18" s="233">
        <v>0</v>
      </c>
      <c r="L18" s="233"/>
      <c r="M18" s="233">
        <v>0</v>
      </c>
      <c r="N18" s="233"/>
      <c r="O18" s="233">
        <v>-2916</v>
      </c>
      <c r="P18" s="233"/>
      <c r="Q18" s="238">
        <v>0</v>
      </c>
      <c r="R18" s="249"/>
      <c r="S18" s="233">
        <v>0</v>
      </c>
      <c r="T18" s="250"/>
      <c r="U18" s="233">
        <v>0</v>
      </c>
    </row>
    <row r="19" spans="1:21" s="133" customFormat="1" ht="15.75">
      <c r="A19" s="327" t="s">
        <v>190</v>
      </c>
      <c r="B19" s="221"/>
      <c r="C19" s="233">
        <v>0</v>
      </c>
      <c r="D19" s="233"/>
      <c r="E19" s="233">
        <v>0</v>
      </c>
      <c r="F19" s="233"/>
      <c r="G19" s="233">
        <v>0</v>
      </c>
      <c r="H19" s="233"/>
      <c r="I19" s="233">
        <v>0</v>
      </c>
      <c r="J19" s="233"/>
      <c r="K19" s="233">
        <v>0</v>
      </c>
      <c r="L19" s="233"/>
      <c r="M19" s="233">
        <v>0</v>
      </c>
      <c r="N19" s="233"/>
      <c r="O19" s="233">
        <v>0</v>
      </c>
      <c r="P19" s="233"/>
      <c r="Q19" s="238">
        <v>0</v>
      </c>
      <c r="R19" s="249"/>
      <c r="S19" s="233">
        <v>0</v>
      </c>
      <c r="T19" s="250"/>
      <c r="U19" s="233">
        <v>0</v>
      </c>
    </row>
    <row r="20" spans="1:21" s="133" customFormat="1" ht="6.75" customHeight="1">
      <c r="A20" s="325"/>
      <c r="B20" s="221"/>
      <c r="C20" s="234"/>
      <c r="D20" s="233"/>
      <c r="E20" s="233"/>
      <c r="F20" s="233"/>
      <c r="G20" s="234"/>
      <c r="H20" s="233"/>
      <c r="I20" s="234"/>
      <c r="J20" s="234"/>
      <c r="K20" s="234"/>
      <c r="L20" s="234"/>
      <c r="M20" s="234"/>
      <c r="N20" s="233"/>
      <c r="O20" s="234"/>
      <c r="P20" s="233"/>
      <c r="Q20" s="234"/>
      <c r="R20" s="235"/>
      <c r="S20" s="235"/>
      <c r="T20" s="236"/>
      <c r="U20" s="240"/>
    </row>
    <row r="21" spans="1:21" s="133" customFormat="1" ht="15.75">
      <c r="A21" s="328" t="s">
        <v>191</v>
      </c>
      <c r="B21" s="221"/>
      <c r="C21" s="247">
        <v>0</v>
      </c>
      <c r="D21" s="234"/>
      <c r="E21" s="247">
        <v>0</v>
      </c>
      <c r="F21" s="234"/>
      <c r="G21" s="247">
        <v>0</v>
      </c>
      <c r="H21" s="234"/>
      <c r="I21" s="247">
        <v>0</v>
      </c>
      <c r="J21" s="234"/>
      <c r="K21" s="247">
        <v>0</v>
      </c>
      <c r="L21" s="234"/>
      <c r="M21" s="247">
        <v>0</v>
      </c>
      <c r="N21" s="234"/>
      <c r="O21" s="247">
        <f>O22+O23+O24+O25+O26</f>
        <v>741</v>
      </c>
      <c r="P21" s="247">
        <f aca="true" t="shared" si="1" ref="P21:U21">P22+P23+P24+P25+P26</f>
        <v>0</v>
      </c>
      <c r="Q21" s="247">
        <f t="shared" si="1"/>
        <v>741</v>
      </c>
      <c r="R21" s="247">
        <f t="shared" si="1"/>
        <v>0</v>
      </c>
      <c r="S21" s="247">
        <f t="shared" si="1"/>
        <v>-6777</v>
      </c>
      <c r="T21" s="247">
        <f t="shared" si="1"/>
        <v>0</v>
      </c>
      <c r="U21" s="247">
        <f t="shared" si="1"/>
        <v>-6036</v>
      </c>
    </row>
    <row r="22" spans="1:21" s="133" customFormat="1" ht="15.75">
      <c r="A22" s="329" t="s">
        <v>192</v>
      </c>
      <c r="B22" s="221"/>
      <c r="C22" s="245">
        <v>0</v>
      </c>
      <c r="D22" s="233"/>
      <c r="E22" s="245">
        <v>0</v>
      </c>
      <c r="F22" s="233"/>
      <c r="G22" s="245">
        <v>0</v>
      </c>
      <c r="H22" s="233"/>
      <c r="I22" s="245">
        <v>0</v>
      </c>
      <c r="J22" s="234"/>
      <c r="K22" s="245">
        <v>0</v>
      </c>
      <c r="L22" s="234"/>
      <c r="M22" s="245">
        <v>0</v>
      </c>
      <c r="N22" s="233"/>
      <c r="O22" s="246">
        <v>0</v>
      </c>
      <c r="P22" s="233"/>
      <c r="Q22" s="238">
        <v>0</v>
      </c>
      <c r="R22" s="235"/>
      <c r="S22" s="246">
        <v>-168</v>
      </c>
      <c r="T22" s="236"/>
      <c r="U22" s="241">
        <f>SUM(Q22:T22)</f>
        <v>-168</v>
      </c>
    </row>
    <row r="23" spans="1:21" s="133" customFormat="1" ht="15.75">
      <c r="A23" s="329" t="s">
        <v>193</v>
      </c>
      <c r="B23" s="221"/>
      <c r="C23" s="245">
        <v>0</v>
      </c>
      <c r="D23" s="233"/>
      <c r="E23" s="245">
        <v>0</v>
      </c>
      <c r="F23" s="233"/>
      <c r="G23" s="245">
        <v>0</v>
      </c>
      <c r="H23" s="233"/>
      <c r="I23" s="245">
        <v>0</v>
      </c>
      <c r="J23" s="234"/>
      <c r="K23" s="245">
        <v>0</v>
      </c>
      <c r="L23" s="234"/>
      <c r="M23" s="245">
        <v>0</v>
      </c>
      <c r="N23" s="233"/>
      <c r="O23" s="246">
        <v>0</v>
      </c>
      <c r="P23" s="233"/>
      <c r="Q23" s="238">
        <v>0</v>
      </c>
      <c r="R23" s="235"/>
      <c r="S23" s="246">
        <v>-4018</v>
      </c>
      <c r="T23" s="236"/>
      <c r="U23" s="241">
        <f>SUM(Q23:T23)</f>
        <v>-4018</v>
      </c>
    </row>
    <row r="24" spans="1:21" s="133" customFormat="1" ht="15.75">
      <c r="A24" s="329" t="s">
        <v>194</v>
      </c>
      <c r="B24" s="221"/>
      <c r="C24" s="245">
        <v>0</v>
      </c>
      <c r="D24" s="233"/>
      <c r="E24" s="245">
        <v>0</v>
      </c>
      <c r="F24" s="233"/>
      <c r="G24" s="245">
        <v>0</v>
      </c>
      <c r="H24" s="233"/>
      <c r="I24" s="245">
        <v>0</v>
      </c>
      <c r="J24" s="234"/>
      <c r="K24" s="245">
        <v>0</v>
      </c>
      <c r="L24" s="234"/>
      <c r="M24" s="245">
        <v>0</v>
      </c>
      <c r="N24" s="233"/>
      <c r="O24" s="246">
        <v>0</v>
      </c>
      <c r="P24" s="233"/>
      <c r="Q24" s="238">
        <v>0</v>
      </c>
      <c r="R24" s="235"/>
      <c r="S24" s="246">
        <v>0</v>
      </c>
      <c r="T24" s="236"/>
      <c r="U24" s="241">
        <f>SUM(Q24:T24)</f>
        <v>0</v>
      </c>
    </row>
    <row r="25" spans="1:22" s="133" customFormat="1" ht="15.75">
      <c r="A25" s="329" t="s">
        <v>195</v>
      </c>
      <c r="B25" s="221"/>
      <c r="C25" s="245">
        <v>0</v>
      </c>
      <c r="D25" s="233"/>
      <c r="E25" s="245">
        <v>0</v>
      </c>
      <c r="F25" s="233"/>
      <c r="G25" s="245">
        <v>0</v>
      </c>
      <c r="H25" s="233"/>
      <c r="I25" s="245">
        <v>0</v>
      </c>
      <c r="J25" s="234"/>
      <c r="K25" s="245">
        <v>0</v>
      </c>
      <c r="L25" s="234"/>
      <c r="M25" s="245">
        <v>0</v>
      </c>
      <c r="N25" s="233"/>
      <c r="O25" s="246">
        <v>991</v>
      </c>
      <c r="P25" s="233"/>
      <c r="Q25" s="238">
        <f>SUM(C25:P25)</f>
        <v>991</v>
      </c>
      <c r="R25" s="235"/>
      <c r="S25" s="246">
        <v>-2081</v>
      </c>
      <c r="T25" s="236"/>
      <c r="U25" s="241">
        <f>SUM(Q25:T25)</f>
        <v>-1090</v>
      </c>
      <c r="V25" s="271"/>
    </row>
    <row r="26" spans="1:21" s="133" customFormat="1" ht="15.75">
      <c r="A26" s="329" t="s">
        <v>196</v>
      </c>
      <c r="B26" s="221"/>
      <c r="C26" s="245">
        <v>0</v>
      </c>
      <c r="D26" s="233"/>
      <c r="E26" s="245">
        <v>0</v>
      </c>
      <c r="F26" s="233"/>
      <c r="G26" s="245">
        <v>0</v>
      </c>
      <c r="H26" s="233"/>
      <c r="I26" s="245">
        <v>0</v>
      </c>
      <c r="J26" s="234"/>
      <c r="K26" s="245">
        <v>0</v>
      </c>
      <c r="L26" s="234"/>
      <c r="M26" s="245">
        <v>0</v>
      </c>
      <c r="N26" s="233"/>
      <c r="O26" s="246">
        <v>-250</v>
      </c>
      <c r="P26" s="233"/>
      <c r="Q26" s="238">
        <f>SUM(C26:P26)</f>
        <v>-250</v>
      </c>
      <c r="R26" s="235"/>
      <c r="S26" s="246">
        <v>-510</v>
      </c>
      <c r="T26" s="236"/>
      <c r="U26" s="241">
        <f>SUM(Q26:T26)</f>
        <v>-760</v>
      </c>
    </row>
    <row r="27" spans="1:21" s="133" customFormat="1" ht="6.75" customHeight="1">
      <c r="A27" s="329"/>
      <c r="B27" s="221"/>
      <c r="C27" s="234"/>
      <c r="D27" s="233"/>
      <c r="E27" s="233"/>
      <c r="F27" s="233"/>
      <c r="G27" s="234"/>
      <c r="H27" s="233"/>
      <c r="I27" s="234"/>
      <c r="J27" s="234"/>
      <c r="K27" s="234"/>
      <c r="L27" s="234"/>
      <c r="M27" s="234"/>
      <c r="N27" s="233"/>
      <c r="O27" s="234"/>
      <c r="P27" s="233"/>
      <c r="Q27" s="234"/>
      <c r="R27" s="235"/>
      <c r="S27" s="235"/>
      <c r="T27" s="236"/>
      <c r="U27" s="240"/>
    </row>
    <row r="28" spans="1:22" s="133" customFormat="1" ht="15.75">
      <c r="A28" s="330" t="s">
        <v>197</v>
      </c>
      <c r="B28" s="221"/>
      <c r="C28" s="248">
        <v>0</v>
      </c>
      <c r="D28" s="233"/>
      <c r="E28" s="248">
        <v>0</v>
      </c>
      <c r="F28" s="233"/>
      <c r="G28" s="248">
        <v>0</v>
      </c>
      <c r="H28" s="233"/>
      <c r="I28" s="247">
        <v>0</v>
      </c>
      <c r="J28" s="234"/>
      <c r="K28" s="247">
        <f>K29+K30</f>
        <v>449</v>
      </c>
      <c r="L28" s="247">
        <f>L29+L30</f>
        <v>0</v>
      </c>
      <c r="M28" s="247">
        <f>M29+M30</f>
        <v>1925</v>
      </c>
      <c r="N28" s="233"/>
      <c r="O28" s="247">
        <f>O29+O30</f>
        <v>23845</v>
      </c>
      <c r="P28" s="233"/>
      <c r="Q28" s="247">
        <f>Q29+Q30</f>
        <v>26219</v>
      </c>
      <c r="R28" s="235"/>
      <c r="S28" s="247">
        <f>S29+S30</f>
        <v>-553</v>
      </c>
      <c r="T28" s="236"/>
      <c r="U28" s="247">
        <f>U29+U30</f>
        <v>25666</v>
      </c>
      <c r="V28" s="146"/>
    </row>
    <row r="29" spans="1:22" s="133" customFormat="1" ht="15.75">
      <c r="A29" s="331" t="s">
        <v>198</v>
      </c>
      <c r="B29" s="221"/>
      <c r="C29" s="242">
        <v>0</v>
      </c>
      <c r="D29" s="233"/>
      <c r="E29" s="242">
        <v>0</v>
      </c>
      <c r="F29" s="233"/>
      <c r="G29" s="242">
        <v>0</v>
      </c>
      <c r="H29" s="233"/>
      <c r="I29" s="238">
        <v>0</v>
      </c>
      <c r="J29" s="234"/>
      <c r="K29" s="238">
        <v>0</v>
      </c>
      <c r="L29" s="234"/>
      <c r="M29" s="238">
        <v>0</v>
      </c>
      <c r="N29" s="233"/>
      <c r="O29" s="238">
        <v>23859</v>
      </c>
      <c r="P29" s="233"/>
      <c r="Q29" s="238">
        <f>SUM(C29:P29)</f>
        <v>23859</v>
      </c>
      <c r="R29" s="235"/>
      <c r="S29" s="238">
        <v>539</v>
      </c>
      <c r="T29" s="236"/>
      <c r="U29" s="241">
        <f>SUM(Q29:T29)</f>
        <v>24398</v>
      </c>
      <c r="V29" s="136"/>
    </row>
    <row r="30" spans="1:21" s="133" customFormat="1" ht="15.75">
      <c r="A30" s="331" t="s">
        <v>199</v>
      </c>
      <c r="B30" s="221"/>
      <c r="C30" s="242">
        <v>0</v>
      </c>
      <c r="D30" s="233"/>
      <c r="E30" s="242">
        <v>0</v>
      </c>
      <c r="F30" s="233"/>
      <c r="G30" s="242">
        <v>0</v>
      </c>
      <c r="H30" s="233"/>
      <c r="I30" s="229">
        <v>0</v>
      </c>
      <c r="J30" s="234"/>
      <c r="K30" s="229">
        <v>449</v>
      </c>
      <c r="L30" s="234"/>
      <c r="M30" s="229">
        <v>1925</v>
      </c>
      <c r="N30" s="233"/>
      <c r="O30" s="238">
        <v>-14</v>
      </c>
      <c r="P30" s="233"/>
      <c r="Q30" s="238">
        <f>SUM(C30:P30)</f>
        <v>2360</v>
      </c>
      <c r="R30" s="235"/>
      <c r="S30" s="238">
        <v>-1092</v>
      </c>
      <c r="T30" s="236"/>
      <c r="U30" s="241">
        <f>SUM(Q30:T30)</f>
        <v>1268</v>
      </c>
    </row>
    <row r="31" spans="1:21" s="133" customFormat="1" ht="5.25" customHeight="1">
      <c r="A31" s="332"/>
      <c r="B31" s="221"/>
      <c r="C31" s="242"/>
      <c r="D31" s="233"/>
      <c r="E31" s="242"/>
      <c r="F31" s="233"/>
      <c r="G31" s="242"/>
      <c r="H31" s="233"/>
      <c r="I31" s="238"/>
      <c r="J31" s="234"/>
      <c r="K31" s="238"/>
      <c r="L31" s="234"/>
      <c r="M31" s="238"/>
      <c r="N31" s="233"/>
      <c r="O31" s="238"/>
      <c r="P31" s="233"/>
      <c r="Q31" s="243"/>
      <c r="R31" s="235"/>
      <c r="S31" s="238"/>
      <c r="T31" s="236"/>
      <c r="U31" s="241"/>
    </row>
    <row r="32" spans="1:21" s="133" customFormat="1" ht="15.75">
      <c r="A32" s="328" t="s">
        <v>200</v>
      </c>
      <c r="B32" s="221"/>
      <c r="C32" s="242">
        <v>0</v>
      </c>
      <c r="D32" s="233"/>
      <c r="E32" s="242">
        <v>0</v>
      </c>
      <c r="F32" s="233"/>
      <c r="G32" s="242">
        <v>0</v>
      </c>
      <c r="H32" s="233"/>
      <c r="I32" s="238">
        <v>-296</v>
      </c>
      <c r="J32" s="234"/>
      <c r="K32" s="242">
        <v>0</v>
      </c>
      <c r="L32" s="234"/>
      <c r="M32" s="242">
        <v>0</v>
      </c>
      <c r="N32" s="233"/>
      <c r="O32" s="238">
        <v>296</v>
      </c>
      <c r="P32" s="233"/>
      <c r="Q32" s="238">
        <v>0</v>
      </c>
      <c r="R32" s="235">
        <f>SUM(C32:Q32)</f>
        <v>0</v>
      </c>
      <c r="S32" s="238">
        <v>0</v>
      </c>
      <c r="T32" s="236"/>
      <c r="U32" s="241">
        <v>0</v>
      </c>
    </row>
    <row r="33" spans="1:21" s="133" customFormat="1" ht="7.5" customHeight="1">
      <c r="A33" s="332"/>
      <c r="B33" s="221"/>
      <c r="C33" s="234"/>
      <c r="D33" s="233"/>
      <c r="E33" s="233"/>
      <c r="F33" s="233"/>
      <c r="G33" s="234"/>
      <c r="H33" s="233"/>
      <c r="I33" s="234"/>
      <c r="J33" s="234"/>
      <c r="K33" s="234"/>
      <c r="L33" s="234"/>
      <c r="M33" s="234"/>
      <c r="N33" s="233"/>
      <c r="O33" s="234"/>
      <c r="P33" s="233"/>
      <c r="Q33" s="234"/>
      <c r="R33" s="235"/>
      <c r="S33" s="235"/>
      <c r="T33" s="236"/>
      <c r="U33" s="240"/>
    </row>
    <row r="34" spans="1:22" s="133" customFormat="1" ht="16.5" thickBot="1">
      <c r="A34" s="333" t="s">
        <v>204</v>
      </c>
      <c r="B34" s="221">
        <f>+SFP!C38</f>
        <v>26</v>
      </c>
      <c r="C34" s="239">
        <f>+C10+C13+C17+C21+C28+C32+C15</f>
        <v>134798</v>
      </c>
      <c r="D34" s="239">
        <f aca="true" t="shared" si="2" ref="D34:U34">+D10+D13+D17+D21+D28+D32+D15</f>
        <v>0</v>
      </c>
      <c r="E34" s="239">
        <f t="shared" si="2"/>
        <v>-18489</v>
      </c>
      <c r="F34" s="239">
        <f t="shared" si="2"/>
        <v>0</v>
      </c>
      <c r="G34" s="239">
        <f t="shared" si="2"/>
        <v>45256</v>
      </c>
      <c r="H34" s="239">
        <f t="shared" si="2"/>
        <v>0</v>
      </c>
      <c r="I34" s="239">
        <f t="shared" si="2"/>
        <v>23630</v>
      </c>
      <c r="J34" s="239">
        <f t="shared" si="2"/>
        <v>0</v>
      </c>
      <c r="K34" s="239">
        <f t="shared" si="2"/>
        <v>1639</v>
      </c>
      <c r="L34" s="239">
        <f t="shared" si="2"/>
        <v>0</v>
      </c>
      <c r="M34" s="239">
        <f t="shared" si="2"/>
        <v>-2410</v>
      </c>
      <c r="N34" s="239">
        <f t="shared" si="2"/>
        <v>0</v>
      </c>
      <c r="O34" s="239">
        <f t="shared" si="2"/>
        <v>225833</v>
      </c>
      <c r="P34" s="239">
        <f t="shared" si="2"/>
        <v>0</v>
      </c>
      <c r="Q34" s="239">
        <f t="shared" si="2"/>
        <v>410257</v>
      </c>
      <c r="R34" s="239">
        <f t="shared" si="2"/>
        <v>0</v>
      </c>
      <c r="S34" s="239">
        <f t="shared" si="2"/>
        <v>40616</v>
      </c>
      <c r="T34" s="239">
        <f t="shared" si="2"/>
        <v>0</v>
      </c>
      <c r="U34" s="239">
        <f t="shared" si="2"/>
        <v>450873</v>
      </c>
      <c r="V34" s="136"/>
    </row>
    <row r="35" spans="1:22" s="133" customFormat="1" ht="17.25" thickTop="1">
      <c r="A35" s="323"/>
      <c r="B35" s="221"/>
      <c r="C35" s="234"/>
      <c r="D35" s="233"/>
      <c r="E35" s="234"/>
      <c r="F35" s="233"/>
      <c r="G35" s="234"/>
      <c r="H35" s="233"/>
      <c r="I35" s="234"/>
      <c r="J35" s="234"/>
      <c r="K35" s="234"/>
      <c r="L35" s="234"/>
      <c r="M35" s="234"/>
      <c r="N35" s="233"/>
      <c r="O35" s="234"/>
      <c r="P35" s="233"/>
      <c r="Q35" s="234"/>
      <c r="R35" s="235"/>
      <c r="S35" s="234"/>
      <c r="T35" s="236"/>
      <c r="U35" s="234"/>
      <c r="V35" s="136"/>
    </row>
    <row r="36" spans="1:22" s="133" customFormat="1" ht="16.5" thickBot="1">
      <c r="A36" s="322" t="s">
        <v>201</v>
      </c>
      <c r="B36" s="221"/>
      <c r="C36" s="239">
        <v>134798</v>
      </c>
      <c r="D36" s="233"/>
      <c r="E36" s="239">
        <v>-18613</v>
      </c>
      <c r="F36" s="233"/>
      <c r="G36" s="239">
        <v>45256</v>
      </c>
      <c r="H36" s="233"/>
      <c r="I36" s="239">
        <v>23445</v>
      </c>
      <c r="J36" s="234"/>
      <c r="K36" s="239">
        <v>1330</v>
      </c>
      <c r="L36" s="234"/>
      <c r="M36" s="239">
        <v>-2563</v>
      </c>
      <c r="N36" s="233"/>
      <c r="O36" s="239">
        <v>222238</v>
      </c>
      <c r="P36" s="233"/>
      <c r="Q36" s="239">
        <v>405891</v>
      </c>
      <c r="R36" s="235"/>
      <c r="S36" s="239">
        <v>51749</v>
      </c>
      <c r="T36" s="236"/>
      <c r="U36" s="239">
        <v>457640</v>
      </c>
      <c r="V36" s="136"/>
    </row>
    <row r="37" spans="1:21" s="133" customFormat="1" ht="17.25" thickTop="1">
      <c r="A37" s="323"/>
      <c r="B37" s="221"/>
      <c r="C37" s="234"/>
      <c r="D37" s="233"/>
      <c r="E37" s="233"/>
      <c r="F37" s="233"/>
      <c r="G37" s="234"/>
      <c r="H37" s="233"/>
      <c r="I37" s="234"/>
      <c r="J37" s="234"/>
      <c r="K37" s="234"/>
      <c r="L37" s="234"/>
      <c r="M37" s="234"/>
      <c r="N37" s="233"/>
      <c r="O37" s="234"/>
      <c r="P37" s="233"/>
      <c r="Q37" s="234"/>
      <c r="R37" s="235"/>
      <c r="S37" s="235"/>
      <c r="T37" s="236"/>
      <c r="U37" s="240"/>
    </row>
    <row r="38" spans="1:21" s="133" customFormat="1" ht="15.75">
      <c r="A38" s="324" t="s">
        <v>202</v>
      </c>
      <c r="B38" s="221"/>
      <c r="C38" s="234"/>
      <c r="D38" s="233"/>
      <c r="E38" s="233"/>
      <c r="F38" s="233"/>
      <c r="G38" s="234"/>
      <c r="H38" s="233"/>
      <c r="I38" s="234"/>
      <c r="J38" s="234"/>
      <c r="K38" s="234"/>
      <c r="L38" s="234"/>
      <c r="M38" s="234"/>
      <c r="N38" s="233"/>
      <c r="O38" s="234"/>
      <c r="P38" s="233"/>
      <c r="Q38" s="234"/>
      <c r="R38" s="235"/>
      <c r="S38" s="235"/>
      <c r="T38" s="236"/>
      <c r="U38" s="240"/>
    </row>
    <row r="39" spans="1:21" s="133" customFormat="1" ht="15.75">
      <c r="A39" s="325" t="s">
        <v>186</v>
      </c>
      <c r="B39" s="221"/>
      <c r="C39" s="238">
        <v>0</v>
      </c>
      <c r="D39" s="238"/>
      <c r="E39" s="238">
        <v>-1185</v>
      </c>
      <c r="F39" s="238"/>
      <c r="G39" s="238">
        <v>0</v>
      </c>
      <c r="H39" s="238"/>
      <c r="I39" s="238">
        <v>0</v>
      </c>
      <c r="J39" s="238"/>
      <c r="K39" s="238">
        <v>0</v>
      </c>
      <c r="L39" s="238"/>
      <c r="M39" s="238">
        <v>0</v>
      </c>
      <c r="N39" s="238"/>
      <c r="O39" s="238">
        <v>33</v>
      </c>
      <c r="P39" s="238"/>
      <c r="Q39" s="238">
        <f>SUM(C39:O39)</f>
        <v>-1152</v>
      </c>
      <c r="R39" s="240"/>
      <c r="S39" s="238">
        <v>0</v>
      </c>
      <c r="T39" s="240"/>
      <c r="U39" s="241">
        <f>+Q39+S39</f>
        <v>-1152</v>
      </c>
    </row>
    <row r="40" spans="1:21" s="133" customFormat="1" ht="7.5" customHeight="1">
      <c r="A40" s="325"/>
      <c r="B40" s="221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43"/>
      <c r="R40" s="240"/>
      <c r="S40" s="238"/>
      <c r="T40" s="240"/>
      <c r="U40" s="241"/>
    </row>
    <row r="41" spans="1:21" s="133" customFormat="1" ht="15.75">
      <c r="A41" s="325" t="s">
        <v>188</v>
      </c>
      <c r="B41" s="221"/>
      <c r="C41" s="251">
        <v>0</v>
      </c>
      <c r="D41" s="247"/>
      <c r="E41" s="251">
        <v>0</v>
      </c>
      <c r="F41" s="251"/>
      <c r="G41" s="247">
        <f>G42+G43</f>
        <v>2585</v>
      </c>
      <c r="H41" s="251">
        <f aca="true" t="shared" si="3" ref="H41:U41">H42+H43</f>
        <v>0</v>
      </c>
      <c r="I41" s="251">
        <f t="shared" si="3"/>
        <v>0</v>
      </c>
      <c r="J41" s="251">
        <f t="shared" si="3"/>
        <v>0</v>
      </c>
      <c r="K41" s="251">
        <f t="shared" si="3"/>
        <v>0</v>
      </c>
      <c r="L41" s="251">
        <f t="shared" si="3"/>
        <v>0</v>
      </c>
      <c r="M41" s="251">
        <f t="shared" si="3"/>
        <v>0</v>
      </c>
      <c r="N41" s="251">
        <f t="shared" si="3"/>
        <v>0</v>
      </c>
      <c r="O41" s="247">
        <f t="shared" si="3"/>
        <v>-11630</v>
      </c>
      <c r="P41" s="251">
        <f t="shared" si="3"/>
        <v>0</v>
      </c>
      <c r="Q41" s="251">
        <f t="shared" si="3"/>
        <v>-9045</v>
      </c>
      <c r="R41" s="251">
        <f t="shared" si="3"/>
        <v>0</v>
      </c>
      <c r="S41" s="251">
        <f t="shared" si="3"/>
        <v>0</v>
      </c>
      <c r="T41" s="251">
        <f t="shared" si="3"/>
        <v>0</v>
      </c>
      <c r="U41" s="251">
        <f t="shared" si="3"/>
        <v>-9045</v>
      </c>
    </row>
    <row r="42" spans="1:21" s="133" customFormat="1" ht="15.75">
      <c r="A42" s="327" t="s">
        <v>189</v>
      </c>
      <c r="B42" s="221"/>
      <c r="C42" s="238">
        <v>0</v>
      </c>
      <c r="D42" s="238"/>
      <c r="E42" s="238">
        <v>0</v>
      </c>
      <c r="F42" s="238"/>
      <c r="G42" s="238">
        <v>2585</v>
      </c>
      <c r="H42" s="238"/>
      <c r="I42" s="238">
        <v>0</v>
      </c>
      <c r="J42" s="238"/>
      <c r="K42" s="238">
        <v>0</v>
      </c>
      <c r="L42" s="238"/>
      <c r="M42" s="238">
        <v>0</v>
      </c>
      <c r="N42" s="238"/>
      <c r="O42" s="238">
        <v>-2585</v>
      </c>
      <c r="P42" s="238"/>
      <c r="Q42" s="238">
        <f>SUM(C42:O42)</f>
        <v>0</v>
      </c>
      <c r="R42" s="241"/>
      <c r="S42" s="238">
        <v>0</v>
      </c>
      <c r="T42" s="241"/>
      <c r="U42" s="238">
        <v>0</v>
      </c>
    </row>
    <row r="43" spans="1:21" s="133" customFormat="1" ht="15.75">
      <c r="A43" s="327" t="s">
        <v>190</v>
      </c>
      <c r="B43" s="221"/>
      <c r="C43" s="238">
        <v>0</v>
      </c>
      <c r="D43" s="238"/>
      <c r="E43" s="238">
        <v>0</v>
      </c>
      <c r="F43" s="238"/>
      <c r="G43" s="238">
        <v>0</v>
      </c>
      <c r="H43" s="238"/>
      <c r="I43" s="238">
        <v>0</v>
      </c>
      <c r="J43" s="238"/>
      <c r="K43" s="238">
        <v>0</v>
      </c>
      <c r="L43" s="238"/>
      <c r="M43" s="238">
        <v>0</v>
      </c>
      <c r="N43" s="238"/>
      <c r="O43" s="238">
        <v>-9045</v>
      </c>
      <c r="P43" s="238"/>
      <c r="Q43" s="243">
        <f>SUM(C43:O43)</f>
        <v>-9045</v>
      </c>
      <c r="R43" s="241"/>
      <c r="S43" s="238">
        <v>0</v>
      </c>
      <c r="T43" s="241"/>
      <c r="U43" s="238">
        <f>Q43+S43</f>
        <v>-9045</v>
      </c>
    </row>
    <row r="44" spans="1:21" s="133" customFormat="1" ht="6.75" customHeight="1">
      <c r="A44" s="325"/>
      <c r="B44" s="221"/>
      <c r="C44" s="243"/>
      <c r="D44" s="238"/>
      <c r="E44" s="238"/>
      <c r="F44" s="238"/>
      <c r="G44" s="243"/>
      <c r="H44" s="238"/>
      <c r="I44" s="243"/>
      <c r="J44" s="243"/>
      <c r="K44" s="243"/>
      <c r="L44" s="243"/>
      <c r="M44" s="243"/>
      <c r="N44" s="238"/>
      <c r="O44" s="243"/>
      <c r="P44" s="238"/>
      <c r="Q44" s="243"/>
      <c r="R44" s="240"/>
      <c r="S44" s="240"/>
      <c r="T44" s="240"/>
      <c r="U44" s="240"/>
    </row>
    <row r="45" spans="1:21" s="133" customFormat="1" ht="15.75">
      <c r="A45" s="328" t="s">
        <v>191</v>
      </c>
      <c r="B45" s="221"/>
      <c r="C45" s="251">
        <v>0</v>
      </c>
      <c r="D45" s="247"/>
      <c r="E45" s="251">
        <v>0</v>
      </c>
      <c r="F45" s="247"/>
      <c r="G45" s="251">
        <v>0</v>
      </c>
      <c r="H45" s="247"/>
      <c r="I45" s="251">
        <v>0</v>
      </c>
      <c r="J45" s="247"/>
      <c r="K45" s="251">
        <v>0</v>
      </c>
      <c r="L45" s="247"/>
      <c r="M45" s="251">
        <v>0</v>
      </c>
      <c r="N45" s="247"/>
      <c r="O45" s="247">
        <f>SUM(O46:O49)</f>
        <v>-954</v>
      </c>
      <c r="P45" s="238"/>
      <c r="Q45" s="247">
        <f>SUM(Q46:Q49)</f>
        <v>-954</v>
      </c>
      <c r="R45" s="240"/>
      <c r="S45" s="244">
        <f>SUM(S46:S49)</f>
        <v>-19543</v>
      </c>
      <c r="T45" s="240"/>
      <c r="U45" s="244">
        <f>+Q45+S45</f>
        <v>-20497</v>
      </c>
    </row>
    <row r="46" spans="1:21" s="133" customFormat="1" ht="15.75">
      <c r="A46" s="329" t="s">
        <v>203</v>
      </c>
      <c r="B46" s="221"/>
      <c r="C46" s="238">
        <v>0</v>
      </c>
      <c r="D46" s="238"/>
      <c r="E46" s="238">
        <v>0</v>
      </c>
      <c r="F46" s="238"/>
      <c r="G46" s="238">
        <v>0</v>
      </c>
      <c r="H46" s="238"/>
      <c r="I46" s="238">
        <v>0</v>
      </c>
      <c r="J46" s="243"/>
      <c r="K46" s="238">
        <v>0</v>
      </c>
      <c r="L46" s="243"/>
      <c r="M46" s="238">
        <v>0</v>
      </c>
      <c r="N46" s="238"/>
      <c r="O46" s="238">
        <v>0</v>
      </c>
      <c r="P46" s="238"/>
      <c r="Q46" s="238">
        <f>SUM(C46:O46)</f>
        <v>0</v>
      </c>
      <c r="R46" s="240"/>
      <c r="S46" s="238">
        <v>-5357</v>
      </c>
      <c r="T46" s="240"/>
      <c r="U46" s="241">
        <f>+Q46+S46</f>
        <v>-5357</v>
      </c>
    </row>
    <row r="47" spans="1:21" s="133" customFormat="1" ht="15.75">
      <c r="A47" s="329" t="s">
        <v>193</v>
      </c>
      <c r="B47" s="221"/>
      <c r="C47" s="238">
        <v>0</v>
      </c>
      <c r="D47" s="238"/>
      <c r="E47" s="238">
        <v>0</v>
      </c>
      <c r="F47" s="238"/>
      <c r="G47" s="238">
        <v>0</v>
      </c>
      <c r="H47" s="238"/>
      <c r="I47" s="238">
        <v>0</v>
      </c>
      <c r="J47" s="243"/>
      <c r="K47" s="238">
        <v>0</v>
      </c>
      <c r="L47" s="243"/>
      <c r="M47" s="238">
        <v>0</v>
      </c>
      <c r="N47" s="238"/>
      <c r="O47" s="238">
        <v>0</v>
      </c>
      <c r="P47" s="238"/>
      <c r="Q47" s="238">
        <f>SUM(C47:O47)</f>
        <v>0</v>
      </c>
      <c r="R47" s="240"/>
      <c r="S47" s="238">
        <f>-3211+3</f>
        <v>-3208</v>
      </c>
      <c r="T47" s="240"/>
      <c r="U47" s="241">
        <f>+Q47+S47</f>
        <v>-3208</v>
      </c>
    </row>
    <row r="48" spans="1:21" s="133" customFormat="1" ht="15.75">
      <c r="A48" s="329" t="s">
        <v>195</v>
      </c>
      <c r="B48" s="221"/>
      <c r="C48" s="238">
        <v>0</v>
      </c>
      <c r="D48" s="238"/>
      <c r="E48" s="238">
        <v>0</v>
      </c>
      <c r="F48" s="238"/>
      <c r="G48" s="238">
        <v>0</v>
      </c>
      <c r="H48" s="238"/>
      <c r="I48" s="238">
        <v>0</v>
      </c>
      <c r="J48" s="243"/>
      <c r="K48" s="238">
        <v>0</v>
      </c>
      <c r="L48" s="243"/>
      <c r="M48" s="238">
        <v>0</v>
      </c>
      <c r="N48" s="238"/>
      <c r="O48" s="238">
        <v>-987</v>
      </c>
      <c r="P48" s="238"/>
      <c r="Q48" s="243">
        <f>SUM(C48:O48)</f>
        <v>-987</v>
      </c>
      <c r="R48" s="240"/>
      <c r="S48" s="238">
        <v>-11071</v>
      </c>
      <c r="T48" s="240"/>
      <c r="U48" s="241">
        <f>+Q48+S48</f>
        <v>-12058</v>
      </c>
    </row>
    <row r="49" spans="1:21" s="133" customFormat="1" ht="15.75">
      <c r="A49" s="329" t="s">
        <v>196</v>
      </c>
      <c r="B49" s="221"/>
      <c r="C49" s="238">
        <v>0</v>
      </c>
      <c r="D49" s="238"/>
      <c r="E49" s="238">
        <v>0</v>
      </c>
      <c r="F49" s="238"/>
      <c r="G49" s="238">
        <v>0</v>
      </c>
      <c r="H49" s="238"/>
      <c r="I49" s="238">
        <v>0</v>
      </c>
      <c r="J49" s="243"/>
      <c r="K49" s="238">
        <v>0</v>
      </c>
      <c r="L49" s="243"/>
      <c r="M49" s="238">
        <v>0</v>
      </c>
      <c r="N49" s="238"/>
      <c r="O49" s="238">
        <v>33</v>
      </c>
      <c r="P49" s="238"/>
      <c r="Q49" s="243">
        <f>SUM(C49:O49)</f>
        <v>33</v>
      </c>
      <c r="R49" s="240"/>
      <c r="S49" s="238">
        <v>93</v>
      </c>
      <c r="T49" s="240"/>
      <c r="U49" s="241">
        <f>+Q49+S49</f>
        <v>126</v>
      </c>
    </row>
    <row r="50" spans="1:21" s="133" customFormat="1" ht="6.75" customHeight="1">
      <c r="A50" s="329"/>
      <c r="B50" s="221"/>
      <c r="C50" s="243"/>
      <c r="D50" s="238"/>
      <c r="E50" s="238"/>
      <c r="F50" s="238"/>
      <c r="G50" s="243"/>
      <c r="H50" s="238"/>
      <c r="I50" s="243"/>
      <c r="J50" s="243"/>
      <c r="K50" s="243"/>
      <c r="L50" s="243"/>
      <c r="M50" s="243"/>
      <c r="N50" s="238"/>
      <c r="O50" s="243"/>
      <c r="P50" s="238"/>
      <c r="Q50" s="243"/>
      <c r="R50" s="240"/>
      <c r="S50" s="240"/>
      <c r="T50" s="240"/>
      <c r="U50" s="240"/>
    </row>
    <row r="51" spans="1:22" s="133" customFormat="1" ht="15.75">
      <c r="A51" s="330" t="s">
        <v>197</v>
      </c>
      <c r="B51" s="221"/>
      <c r="C51" s="247">
        <v>0</v>
      </c>
      <c r="D51" s="238"/>
      <c r="E51" s="247">
        <v>0</v>
      </c>
      <c r="F51" s="238"/>
      <c r="G51" s="247">
        <v>0</v>
      </c>
      <c r="H51" s="238"/>
      <c r="I51" s="247">
        <v>0</v>
      </c>
      <c r="J51" s="243"/>
      <c r="K51" s="247">
        <f>K52+K53</f>
        <v>-64</v>
      </c>
      <c r="L51" s="247">
        <f aca="true" t="shared" si="4" ref="L51:U51">L52+L53</f>
        <v>0</v>
      </c>
      <c r="M51" s="247">
        <f t="shared" si="4"/>
        <v>1734</v>
      </c>
      <c r="N51" s="247">
        <f t="shared" si="4"/>
        <v>0</v>
      </c>
      <c r="O51" s="247">
        <f t="shared" si="4"/>
        <v>31627</v>
      </c>
      <c r="P51" s="247">
        <f t="shared" si="4"/>
        <v>0</v>
      </c>
      <c r="Q51" s="247">
        <f t="shared" si="4"/>
        <v>33297</v>
      </c>
      <c r="R51" s="247">
        <f t="shared" si="4"/>
        <v>0</v>
      </c>
      <c r="S51" s="247">
        <f t="shared" si="4"/>
        <v>2202</v>
      </c>
      <c r="T51" s="247">
        <f t="shared" si="4"/>
        <v>0</v>
      </c>
      <c r="U51" s="247">
        <f t="shared" si="4"/>
        <v>35499</v>
      </c>
      <c r="V51" s="146"/>
    </row>
    <row r="52" spans="1:22" s="133" customFormat="1" ht="15.75">
      <c r="A52" s="331" t="s">
        <v>198</v>
      </c>
      <c r="B52" s="221"/>
      <c r="C52" s="238">
        <v>0</v>
      </c>
      <c r="D52" s="238"/>
      <c r="E52" s="238">
        <v>0</v>
      </c>
      <c r="F52" s="238"/>
      <c r="G52" s="238">
        <v>0</v>
      </c>
      <c r="H52" s="238"/>
      <c r="I52" s="238">
        <v>0</v>
      </c>
      <c r="J52" s="243"/>
      <c r="K52" s="238">
        <v>0</v>
      </c>
      <c r="L52" s="243"/>
      <c r="M52" s="238">
        <v>0</v>
      </c>
      <c r="N52" s="238"/>
      <c r="O52" s="238">
        <f>32188-61-500</f>
        <v>31627</v>
      </c>
      <c r="P52" s="238"/>
      <c r="Q52" s="243">
        <f>SUM(C52:O52)</f>
        <v>31627</v>
      </c>
      <c r="R52" s="240"/>
      <c r="S52" s="238">
        <v>1426</v>
      </c>
      <c r="T52" s="240"/>
      <c r="U52" s="241">
        <f>+Q52+S52</f>
        <v>33053</v>
      </c>
      <c r="V52" s="136"/>
    </row>
    <row r="53" spans="1:21" s="133" customFormat="1" ht="15.75">
      <c r="A53" s="331" t="s">
        <v>199</v>
      </c>
      <c r="B53" s="221"/>
      <c r="C53" s="238">
        <v>0</v>
      </c>
      <c r="D53" s="238"/>
      <c r="E53" s="238">
        <v>0</v>
      </c>
      <c r="F53" s="238"/>
      <c r="G53" s="238">
        <v>0</v>
      </c>
      <c r="H53" s="238"/>
      <c r="I53" s="238">
        <v>0</v>
      </c>
      <c r="J53" s="243"/>
      <c r="K53" s="238">
        <v>-64</v>
      </c>
      <c r="L53" s="243"/>
      <c r="M53" s="238">
        <v>1734</v>
      </c>
      <c r="N53" s="238"/>
      <c r="O53" s="238"/>
      <c r="P53" s="238"/>
      <c r="Q53" s="243">
        <f>SUM(C53:O53)</f>
        <v>1670</v>
      </c>
      <c r="R53" s="240"/>
      <c r="S53" s="238">
        <v>776</v>
      </c>
      <c r="T53" s="240"/>
      <c r="U53" s="241">
        <f>+Q53+S53</f>
        <v>2446</v>
      </c>
    </row>
    <row r="54" spans="1:21" s="133" customFormat="1" ht="5.25" customHeight="1">
      <c r="A54" s="329"/>
      <c r="B54" s="221"/>
      <c r="C54" s="238"/>
      <c r="D54" s="238"/>
      <c r="E54" s="238"/>
      <c r="F54" s="238"/>
      <c r="G54" s="238"/>
      <c r="H54" s="238"/>
      <c r="I54" s="238"/>
      <c r="J54" s="243"/>
      <c r="K54" s="238"/>
      <c r="L54" s="243"/>
      <c r="M54" s="238"/>
      <c r="N54" s="238"/>
      <c r="O54" s="238"/>
      <c r="P54" s="238"/>
      <c r="Q54" s="243"/>
      <c r="R54" s="240"/>
      <c r="S54" s="238"/>
      <c r="T54" s="240"/>
      <c r="U54" s="241"/>
    </row>
    <row r="55" spans="1:21" s="133" customFormat="1" ht="15.75">
      <c r="A55" s="328" t="s">
        <v>200</v>
      </c>
      <c r="B55" s="221"/>
      <c r="C55" s="238">
        <v>0</v>
      </c>
      <c r="D55" s="238"/>
      <c r="E55" s="238">
        <v>0</v>
      </c>
      <c r="F55" s="238"/>
      <c r="G55" s="238">
        <v>0</v>
      </c>
      <c r="H55" s="238"/>
      <c r="I55" s="238">
        <v>-228</v>
      </c>
      <c r="J55" s="243"/>
      <c r="K55" s="238"/>
      <c r="L55" s="243"/>
      <c r="M55" s="238"/>
      <c r="N55" s="238"/>
      <c r="O55" s="238">
        <v>219</v>
      </c>
      <c r="P55" s="238"/>
      <c r="Q55" s="238">
        <f>SUM(C55:O55)</f>
        <v>-9</v>
      </c>
      <c r="R55" s="240"/>
      <c r="S55" s="238">
        <v>0</v>
      </c>
      <c r="T55" s="240"/>
      <c r="U55" s="241">
        <f>+Q55+S55</f>
        <v>-9</v>
      </c>
    </row>
    <row r="56" spans="1:21" s="133" customFormat="1" ht="15.75">
      <c r="A56" s="322"/>
      <c r="B56" s="221"/>
      <c r="C56" s="234"/>
      <c r="D56" s="233"/>
      <c r="E56" s="233"/>
      <c r="F56" s="233"/>
      <c r="G56" s="234"/>
      <c r="H56" s="233"/>
      <c r="I56" s="234"/>
      <c r="J56" s="234"/>
      <c r="K56" s="234"/>
      <c r="L56" s="234"/>
      <c r="M56" s="234"/>
      <c r="N56" s="233"/>
      <c r="O56" s="234"/>
      <c r="P56" s="233"/>
      <c r="Q56" s="234"/>
      <c r="R56" s="235"/>
      <c r="S56" s="235"/>
      <c r="T56" s="236"/>
      <c r="U56" s="240"/>
    </row>
    <row r="57" spans="1:21" s="133" customFormat="1" ht="16.5" thickBot="1">
      <c r="A57" s="333" t="s">
        <v>205</v>
      </c>
      <c r="B57" s="221">
        <v>26</v>
      </c>
      <c r="C57" s="239">
        <f>+C36+C39+C41+C45+C51+C55</f>
        <v>134798</v>
      </c>
      <c r="D57" s="233"/>
      <c r="E57" s="239">
        <f>+E36+E39+E41+E45+E51+E55</f>
        <v>-19798</v>
      </c>
      <c r="F57" s="233"/>
      <c r="G57" s="239">
        <f>+G36+G39+G41+G45+G51+G55</f>
        <v>47841</v>
      </c>
      <c r="H57" s="233"/>
      <c r="I57" s="239">
        <f>+I36+I39+I41+I45+I51+I55</f>
        <v>23217</v>
      </c>
      <c r="J57" s="234"/>
      <c r="K57" s="239">
        <f>+K36+K39+K41+K45+K51+K55</f>
        <v>1266</v>
      </c>
      <c r="L57" s="234"/>
      <c r="M57" s="239">
        <f>+M36+M39+M41+M45+M51+M55</f>
        <v>-829</v>
      </c>
      <c r="N57" s="233"/>
      <c r="O57" s="239">
        <f>+O36+O39+O41+O45+O51+O55</f>
        <v>241533</v>
      </c>
      <c r="P57" s="233"/>
      <c r="Q57" s="239">
        <f>+Q36+Q39+Q41+Q45+Q51+Q55</f>
        <v>428028</v>
      </c>
      <c r="R57" s="235"/>
      <c r="S57" s="239">
        <f>+S36+S39+S41+S45+S51+S55</f>
        <v>34408</v>
      </c>
      <c r="T57" s="236"/>
      <c r="U57" s="239">
        <f>+U36+U39+U41+U45+U51+U55</f>
        <v>462436</v>
      </c>
    </row>
    <row r="58" spans="1:21" s="133" customFormat="1" ht="17.25" thickTop="1">
      <c r="A58" s="210"/>
      <c r="B58" s="221"/>
      <c r="C58" s="234"/>
      <c r="D58" s="233"/>
      <c r="E58" s="234"/>
      <c r="F58" s="233"/>
      <c r="G58" s="234"/>
      <c r="H58" s="233"/>
      <c r="I58" s="234"/>
      <c r="J58" s="234"/>
      <c r="K58" s="234"/>
      <c r="L58" s="234"/>
      <c r="M58" s="234"/>
      <c r="N58" s="233"/>
      <c r="O58" s="234"/>
      <c r="P58" s="233"/>
      <c r="Q58" s="234"/>
      <c r="R58" s="235"/>
      <c r="S58" s="234"/>
      <c r="T58" s="236"/>
      <c r="U58" s="234"/>
    </row>
    <row r="59" spans="1:21" s="133" customFormat="1" ht="16.5">
      <c r="A59" s="210"/>
      <c r="B59" s="221"/>
      <c r="C59" s="234"/>
      <c r="D59" s="233"/>
      <c r="E59" s="234"/>
      <c r="F59" s="233"/>
      <c r="G59" s="234"/>
      <c r="H59" s="233"/>
      <c r="I59" s="234"/>
      <c r="J59" s="234"/>
      <c r="K59" s="234"/>
      <c r="L59" s="234"/>
      <c r="M59" s="234"/>
      <c r="N59" s="233"/>
      <c r="O59" s="234"/>
      <c r="P59" s="233"/>
      <c r="Q59" s="234"/>
      <c r="R59" s="235"/>
      <c r="S59" s="234"/>
      <c r="T59" s="236"/>
      <c r="U59" s="234"/>
    </row>
    <row r="60" spans="1:21" s="133" customFormat="1" ht="16.5">
      <c r="A60" s="210"/>
      <c r="B60" s="221"/>
      <c r="C60" s="234"/>
      <c r="D60" s="233"/>
      <c r="E60" s="234"/>
      <c r="F60" s="233"/>
      <c r="G60" s="234"/>
      <c r="H60" s="233"/>
      <c r="I60" s="234"/>
      <c r="J60" s="234"/>
      <c r="K60" s="234"/>
      <c r="L60" s="234"/>
      <c r="M60" s="234"/>
      <c r="N60" s="233"/>
      <c r="O60" s="234"/>
      <c r="P60" s="233"/>
      <c r="Q60" s="234"/>
      <c r="R60" s="235"/>
      <c r="S60" s="234"/>
      <c r="T60" s="236"/>
      <c r="U60" s="234"/>
    </row>
    <row r="61" spans="1:21" s="133" customFormat="1" ht="16.5">
      <c r="A61" s="210"/>
      <c r="B61" s="221"/>
      <c r="C61" s="234"/>
      <c r="D61" s="233"/>
      <c r="E61" s="233"/>
      <c r="F61" s="233"/>
      <c r="G61" s="234"/>
      <c r="H61" s="233"/>
      <c r="I61" s="234"/>
      <c r="J61" s="234"/>
      <c r="K61" s="234"/>
      <c r="L61" s="234"/>
      <c r="M61" s="234"/>
      <c r="N61" s="233"/>
      <c r="O61" s="234"/>
      <c r="P61" s="233"/>
      <c r="Q61" s="234"/>
      <c r="R61" s="235"/>
      <c r="S61" s="235"/>
      <c r="T61" s="236"/>
      <c r="U61" s="237"/>
    </row>
    <row r="62" spans="1:21" s="22" customFormat="1" ht="17.25">
      <c r="A62" s="211" t="str">
        <f>+SCI!A56</f>
        <v>The accompanying notes on pages 5 to 100 form an integral part of the consolidated financial statements.</v>
      </c>
      <c r="B62" s="252"/>
      <c r="C62" s="203"/>
      <c r="D62" s="203"/>
      <c r="E62" s="203"/>
      <c r="F62" s="203"/>
      <c r="G62" s="253"/>
      <c r="H62" s="254"/>
      <c r="I62" s="253"/>
      <c r="J62" s="253"/>
      <c r="K62" s="255"/>
      <c r="L62" s="253"/>
      <c r="M62" s="253"/>
      <c r="N62" s="253"/>
      <c r="O62" s="253"/>
      <c r="P62" s="253"/>
      <c r="Q62" s="253"/>
      <c r="R62" s="202"/>
      <c r="S62" s="256"/>
      <c r="T62" s="202"/>
      <c r="U62" s="202"/>
    </row>
    <row r="63" spans="1:21" s="22" customFormat="1" ht="8.25" customHeight="1">
      <c r="A63" s="212"/>
      <c r="B63" s="257"/>
      <c r="C63" s="253"/>
      <c r="D63" s="253"/>
      <c r="E63" s="253"/>
      <c r="F63" s="253"/>
      <c r="G63" s="253"/>
      <c r="H63" s="254"/>
      <c r="I63" s="253"/>
      <c r="J63" s="253"/>
      <c r="K63" s="253"/>
      <c r="L63" s="253"/>
      <c r="M63" s="253"/>
      <c r="N63" s="253"/>
      <c r="O63" s="253"/>
      <c r="P63" s="253"/>
      <c r="Q63" s="253"/>
      <c r="R63" s="202"/>
      <c r="S63" s="256"/>
      <c r="T63" s="202"/>
      <c r="U63" s="202"/>
    </row>
    <row r="64" spans="1:17" ht="15.75">
      <c r="A64" s="56" t="s">
        <v>70</v>
      </c>
      <c r="B64" s="258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</row>
    <row r="65" spans="1:17" ht="15.75">
      <c r="A65" s="57" t="s">
        <v>8</v>
      </c>
      <c r="B65" s="258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</row>
    <row r="66" spans="1:2" ht="15.75">
      <c r="A66" s="62"/>
      <c r="B66" s="258"/>
    </row>
    <row r="67" spans="1:2" ht="15.75">
      <c r="A67" s="56" t="s">
        <v>71</v>
      </c>
      <c r="B67" s="258"/>
    </row>
    <row r="68" spans="1:2" ht="15.75">
      <c r="A68" s="57" t="s">
        <v>15</v>
      </c>
      <c r="B68" s="260"/>
    </row>
    <row r="69" spans="1:2" ht="14.25" customHeight="1">
      <c r="A69" s="58"/>
      <c r="B69" s="260"/>
    </row>
    <row r="70" spans="1:2" ht="15.75">
      <c r="A70" s="59" t="s">
        <v>16</v>
      </c>
      <c r="B70" s="261"/>
    </row>
    <row r="71" spans="1:2" ht="15.75">
      <c r="A71" s="151" t="s">
        <v>17</v>
      </c>
      <c r="B71" s="262"/>
    </row>
    <row r="72" spans="1:2" ht="17.25">
      <c r="A72" s="213"/>
      <c r="B72" s="263"/>
    </row>
    <row r="73" ht="16.5">
      <c r="A73" s="212"/>
    </row>
    <row r="75" ht="16.5">
      <c r="A75" s="214"/>
    </row>
    <row r="81" spans="1:2" ht="16.5">
      <c r="A81" s="215"/>
      <c r="B81" s="204"/>
    </row>
  </sheetData>
  <sheetProtection/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horizontalDpi="600" verticalDpi="600" orientation="landscape" paperSize="9" scale="44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AD</dc:creator>
  <cp:keywords/>
  <dc:description/>
  <cp:lastModifiedBy>Ivanka Panova</cp:lastModifiedBy>
  <cp:lastPrinted>2016-11-21T15:18:47Z</cp:lastPrinted>
  <dcterms:created xsi:type="dcterms:W3CDTF">2012-04-12T11:15:46Z</dcterms:created>
  <dcterms:modified xsi:type="dcterms:W3CDTF">2016-11-29T12:41:27Z</dcterms:modified>
  <cp:category/>
  <cp:version/>
  <cp:contentType/>
  <cp:contentStatus/>
</cp:coreProperties>
</file>