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950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  <externalReference r:id="rId7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SCF!$A$1:$E$83</definedName>
    <definedName name="_xlnm.Print_Area" localSheetId="1">SCI!$A$1:$G$69</definedName>
    <definedName name="_xlnm.Print_Area" localSheetId="4">SEQ!$A$1:$U$72</definedName>
    <definedName name="_xlnm.Print_Area" localSheetId="2">SFP!$A$1:$H$78</definedName>
    <definedName name="_xlnm.Print_Titles" localSheetId="1">SCI!$1:$2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SCF!$87:$65553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SCF!$A$1:$F$50</definedName>
    <definedName name="Z_2BD2C2C3_AF9C_11D6_9CEF_00D009775214_.wvu.Rows" localSheetId="3" hidden="1">SCF!$85:$65553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SCF!$87:$65553,SCF!$70:$71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SEQ!$A$1:$Q$63</definedName>
    <definedName name="Z_9656BBF7_C4A3_41EC_B0C6_A21B380E3C2F_.wvu.Rows" localSheetId="3" hidden="1">SCF!$87:$65553,SCF!$70:$71</definedName>
  </definedNames>
  <calcPr calcId="145621"/>
</workbook>
</file>

<file path=xl/calcChain.xml><?xml version="1.0" encoding="utf-8"?>
<calcChain xmlns="http://schemas.openxmlformats.org/spreadsheetml/2006/main">
  <c r="A3" i="5" l="1"/>
  <c r="D52" i="3" l="1"/>
  <c r="D42" i="3"/>
  <c r="Q52" i="5" l="1"/>
  <c r="D48" i="2" l="1"/>
  <c r="D29" i="2"/>
  <c r="S47" i="5"/>
  <c r="D43" i="3"/>
  <c r="C37" i="4" l="1"/>
  <c r="C30" i="4"/>
  <c r="D58" i="3" l="1"/>
  <c r="D47" i="3"/>
  <c r="S49" i="5" l="1"/>
  <c r="E66" i="4" l="1"/>
  <c r="D37" i="2" l="1"/>
  <c r="Q30" i="5" l="1"/>
  <c r="U30" i="5" s="1"/>
  <c r="K26" i="5"/>
  <c r="Q39" i="5" l="1"/>
  <c r="U39" i="5" s="1"/>
  <c r="E57" i="5"/>
  <c r="Q54" i="5" l="1"/>
  <c r="Q55" i="5"/>
  <c r="U14" i="5" l="1"/>
  <c r="Q17" i="5"/>
  <c r="U17" i="5" s="1"/>
  <c r="Q16" i="5"/>
  <c r="O15" i="5"/>
  <c r="F41" i="2"/>
  <c r="F42" i="2" s="1"/>
  <c r="D41" i="2"/>
  <c r="D42" i="2" s="1"/>
  <c r="E44" i="4"/>
  <c r="C44" i="4"/>
  <c r="Q34" i="5"/>
  <c r="U34" i="5" s="1"/>
  <c r="Q47" i="5"/>
  <c r="U47" i="5" s="1"/>
  <c r="Q20" i="5"/>
  <c r="U20" i="5" s="1"/>
  <c r="Q21" i="5"/>
  <c r="U21" i="5" s="1"/>
  <c r="Q22" i="5"/>
  <c r="Q24" i="5"/>
  <c r="U24" i="5" s="1"/>
  <c r="Q23" i="5"/>
  <c r="U23" i="5" s="1"/>
  <c r="D32" i="5"/>
  <c r="F32" i="5"/>
  <c r="Q10" i="5"/>
  <c r="U10" i="5" s="1"/>
  <c r="C66" i="4"/>
  <c r="L51" i="5"/>
  <c r="M51" i="5"/>
  <c r="N51" i="5"/>
  <c r="O51" i="5"/>
  <c r="P51" i="5"/>
  <c r="R51" i="5"/>
  <c r="S51" i="5"/>
  <c r="T51" i="5"/>
  <c r="K51" i="5"/>
  <c r="H40" i="5"/>
  <c r="I40" i="5"/>
  <c r="I57" i="5" s="1"/>
  <c r="J40" i="5"/>
  <c r="K40" i="5"/>
  <c r="K57" i="5" s="1"/>
  <c r="L40" i="5"/>
  <c r="M40" i="5"/>
  <c r="N40" i="5"/>
  <c r="O40" i="5"/>
  <c r="P40" i="5"/>
  <c r="R40" i="5"/>
  <c r="S40" i="5"/>
  <c r="T40" i="5"/>
  <c r="G40" i="5"/>
  <c r="G57" i="5" s="1"/>
  <c r="D48" i="3"/>
  <c r="E15" i="5"/>
  <c r="E32" i="5" s="1"/>
  <c r="C15" i="5"/>
  <c r="P15" i="5"/>
  <c r="R15" i="5"/>
  <c r="S15" i="5"/>
  <c r="T15" i="5"/>
  <c r="H15" i="5"/>
  <c r="H32" i="5" s="1"/>
  <c r="I15" i="5"/>
  <c r="I32" i="5" s="1"/>
  <c r="J15" i="5"/>
  <c r="J32" i="5" s="1"/>
  <c r="K15" i="5"/>
  <c r="L15" i="5"/>
  <c r="M15" i="5"/>
  <c r="N15" i="5"/>
  <c r="N32" i="5"/>
  <c r="G15" i="5"/>
  <c r="G32" i="5" s="1"/>
  <c r="Q28" i="5"/>
  <c r="U28" i="5" s="1"/>
  <c r="U22" i="5"/>
  <c r="P19" i="5"/>
  <c r="R19" i="5"/>
  <c r="S19" i="5"/>
  <c r="T19" i="5"/>
  <c r="O19" i="5"/>
  <c r="O26" i="5"/>
  <c r="S26" i="5"/>
  <c r="Q27" i="5"/>
  <c r="U27" i="5" s="1"/>
  <c r="L26" i="5"/>
  <c r="L32" i="5" s="1"/>
  <c r="M26" i="5"/>
  <c r="Q13" i="5"/>
  <c r="U13" i="5" s="1"/>
  <c r="D59" i="3"/>
  <c r="D31" i="3"/>
  <c r="D25" i="3"/>
  <c r="D18" i="3"/>
  <c r="Q45" i="5"/>
  <c r="U45" i="5" s="1"/>
  <c r="C57" i="5"/>
  <c r="F18" i="3"/>
  <c r="F25" i="3"/>
  <c r="F27" i="3" s="1"/>
  <c r="F34" i="3"/>
  <c r="F38" i="3" s="1"/>
  <c r="F48" i="3"/>
  <c r="F59" i="3"/>
  <c r="S44" i="5"/>
  <c r="O44" i="5"/>
  <c r="Q53" i="5"/>
  <c r="Q51" i="5" s="1"/>
  <c r="U52" i="5"/>
  <c r="Q49" i="5"/>
  <c r="U49" i="5" s="1"/>
  <c r="Q48" i="5"/>
  <c r="U48" i="5" s="1"/>
  <c r="Q46" i="5"/>
  <c r="U46" i="5" s="1"/>
  <c r="Q42" i="5"/>
  <c r="U42" i="5" s="1"/>
  <c r="U40" i="5" s="1"/>
  <c r="Q41" i="5"/>
  <c r="Q37" i="5"/>
  <c r="U37" i="5" s="1"/>
  <c r="U55" i="5"/>
  <c r="E18" i="4"/>
  <c r="F23" i="2"/>
  <c r="F19" i="2"/>
  <c r="A62" i="5"/>
  <c r="B32" i="5"/>
  <c r="B10" i="5"/>
  <c r="A74" i="4"/>
  <c r="B72" i="4"/>
  <c r="C18" i="4"/>
  <c r="A65" i="3"/>
  <c r="D23" i="2"/>
  <c r="D19" i="2"/>
  <c r="D34" i="3" l="1"/>
  <c r="D38" i="3" s="1"/>
  <c r="S32" i="5"/>
  <c r="D27" i="3"/>
  <c r="M32" i="5"/>
  <c r="C68" i="4"/>
  <c r="C72" i="4" s="1"/>
  <c r="O57" i="5"/>
  <c r="S57" i="5"/>
  <c r="F27" i="2"/>
  <c r="F32" i="2" s="1"/>
  <c r="F44" i="2" s="1"/>
  <c r="M57" i="5"/>
  <c r="O32" i="5"/>
  <c r="P32" i="5"/>
  <c r="Q26" i="5"/>
  <c r="T32" i="5"/>
  <c r="U26" i="5"/>
  <c r="U32" i="5" s="1"/>
  <c r="K32" i="5"/>
  <c r="U19" i="5"/>
  <c r="Q40" i="5"/>
  <c r="F61" i="3"/>
  <c r="F63" i="3" s="1"/>
  <c r="Q15" i="5"/>
  <c r="U15" i="5" s="1"/>
  <c r="Q19" i="5"/>
  <c r="D61" i="3"/>
  <c r="E68" i="4"/>
  <c r="E72" i="4" s="1"/>
  <c r="Q44" i="5"/>
  <c r="U44" i="5" s="1"/>
  <c r="C32" i="5"/>
  <c r="U53" i="5"/>
  <c r="U51" i="5" s="1"/>
  <c r="D27" i="2"/>
  <c r="D32" i="2" s="1"/>
  <c r="D44" i="2" s="1"/>
  <c r="D63" i="3" l="1"/>
  <c r="Q57" i="5"/>
  <c r="U57" i="5"/>
  <c r="Q32" i="5"/>
</calcChain>
</file>

<file path=xl/sharedStrings.xml><?xml version="1.0" encoding="utf-8"?>
<sst xmlns="http://schemas.openxmlformats.org/spreadsheetml/2006/main" count="284" uniqueCount="208">
  <si>
    <t>BGN'000</t>
  </si>
  <si>
    <t>-</t>
  </si>
  <si>
    <t>8, 9</t>
  </si>
  <si>
    <t>2016   BGN'000</t>
  </si>
  <si>
    <t>Постъпления от продажба на инвестиции в асоциирани дружества и съвместни дружествa</t>
  </si>
  <si>
    <t>14,15</t>
  </si>
  <si>
    <t>Постъпления от дивиденти по инвестиции на разположение и за продажба</t>
  </si>
  <si>
    <t>Суми от освобождаване на дъщерно дружество, нетно от предоставените парични средства</t>
  </si>
  <si>
    <t>Получени правителствени финансирания</t>
  </si>
  <si>
    <t>Получени заеми от други предприятия</t>
  </si>
  <si>
    <t>Постъпления от продажба на обратно изкупени собствени акции</t>
  </si>
  <si>
    <t>Постъпления от емитиранe на капитал</t>
  </si>
  <si>
    <t>2017   BGN'000</t>
  </si>
  <si>
    <t>SOPHARMA GROUP</t>
  </si>
  <si>
    <t>Board of Directors:</t>
  </si>
  <si>
    <t>Ognian Donev, PhD</t>
  </si>
  <si>
    <t>Vessela Stoeva</t>
  </si>
  <si>
    <t>Alexander Tchaushev</t>
  </si>
  <si>
    <t>Ognian Palaveev</t>
  </si>
  <si>
    <t>Andrey Breshkov</t>
  </si>
  <si>
    <t>Executive Director:</t>
  </si>
  <si>
    <t>Finance Director:</t>
  </si>
  <si>
    <t>Boris Borisov</t>
  </si>
  <si>
    <t>Head of Legal Department:</t>
  </si>
  <si>
    <t>Galina Angelova</t>
  </si>
  <si>
    <t>Lyudmila Bondzhova</t>
  </si>
  <si>
    <t>Address of Management:</t>
  </si>
  <si>
    <t>Sofia</t>
  </si>
  <si>
    <t>16, Iliensko Shousse Str.</t>
  </si>
  <si>
    <t>Lawyers:</t>
  </si>
  <si>
    <t>Ventsislav Stoev</t>
  </si>
  <si>
    <t>Stefan Yovkov</t>
  </si>
  <si>
    <t>Servicing Banks:</t>
  </si>
  <si>
    <t>Raiffeisenbank (Bulgaria) EAD</t>
  </si>
  <si>
    <t>DSK Bank EAD</t>
  </si>
  <si>
    <t>Eurobank and EFG Bulgaria AD</t>
  </si>
  <si>
    <t>ING Bank N.V.</t>
  </si>
  <si>
    <t>Unicredit AD</t>
  </si>
  <si>
    <t>Societe Generale Expressbank AD</t>
  </si>
  <si>
    <t>Auditor:</t>
  </si>
  <si>
    <t>Baker Tilly Klitou and Partners OOD</t>
  </si>
  <si>
    <t>CONSOLIDATED STATEMENT OF COMPREHENSIVE INCOME</t>
  </si>
  <si>
    <t>for the period ended 30 September 2017</t>
  </si>
  <si>
    <t>Attachments</t>
  </si>
  <si>
    <t>Sales revenues</t>
  </si>
  <si>
    <t>Other operating revenue/(loss)</t>
  </si>
  <si>
    <t>Change of available stock of finished goods and work in progress</t>
  </si>
  <si>
    <t>Materials</t>
  </si>
  <si>
    <t>External services</t>
  </si>
  <si>
    <t>Emoloyees</t>
  </si>
  <si>
    <t>Amortization</t>
  </si>
  <si>
    <t xml:space="preserve">Other operating expenses </t>
  </si>
  <si>
    <t>Operating profit</t>
  </si>
  <si>
    <t>Financial income</t>
  </si>
  <si>
    <t>Financial expenses</t>
  </si>
  <si>
    <t>Financial income/(expenses) net</t>
  </si>
  <si>
    <t>Profit before tax</t>
  </si>
  <si>
    <t>Net profit</t>
  </si>
  <si>
    <t>Other components of the total income:</t>
  </si>
  <si>
    <t>Items that will not be reclassified to profit or loss:</t>
  </si>
  <si>
    <t>Subsequent valuation of defined-benefit pension plans</t>
  </si>
  <si>
    <t>Items that may be reclassified to profit or loss:</t>
  </si>
  <si>
    <t>Net change in the fairvalue of available-for-sale financial assets</t>
  </si>
  <si>
    <t>Other comprehensive income for the period net of tax</t>
  </si>
  <si>
    <t>TOTAL COMPREHENSIVE INCOME FOR THE PERIOD</t>
  </si>
  <si>
    <t>The notes on pages 5 to 110 are an integral part of the present financial statement.</t>
  </si>
  <si>
    <t>CONSOLIDATED STATEMENT OF FINANCIAL POSITION</t>
  </si>
  <si>
    <t>30 September                   2017
      BGN'000</t>
  </si>
  <si>
    <t>31 December                   2016
      BGN'000</t>
  </si>
  <si>
    <t>ASSETS</t>
  </si>
  <si>
    <t>Non-current assets</t>
  </si>
  <si>
    <t>Property, plant and equipment</t>
  </si>
  <si>
    <t>Intangible assets</t>
  </si>
  <si>
    <t>Investment properties</t>
  </si>
  <si>
    <t>Investments in associated parties</t>
  </si>
  <si>
    <t>Available-for-sale investments</t>
  </si>
  <si>
    <t>Long-term receivables from related parties</t>
  </si>
  <si>
    <t>Other long-term receivables</t>
  </si>
  <si>
    <t>Current assets</t>
  </si>
  <si>
    <t>Inventory</t>
  </si>
  <si>
    <t>Commercial receivables</t>
  </si>
  <si>
    <t>Receivables from related persons</t>
  </si>
  <si>
    <t>Cash and cash equivalents</t>
  </si>
  <si>
    <t>TOTAL ASSETS</t>
  </si>
  <si>
    <t>EQUITY AND LIABILITIES</t>
  </si>
  <si>
    <t>LIABILITIES</t>
  </si>
  <si>
    <t>Non-current liabilities</t>
  </si>
  <si>
    <t>Long-term bank loans</t>
  </si>
  <si>
    <t>Current liabilities</t>
  </si>
  <si>
    <t>Short-term bank loans</t>
  </si>
  <si>
    <t>Short-term part of long-term bank loans</t>
  </si>
  <si>
    <t>Commercial payables</t>
  </si>
  <si>
    <t>Payables to related parties</t>
  </si>
  <si>
    <t>Tax payables</t>
  </si>
  <si>
    <t>Payables to employees and social insurance</t>
  </si>
  <si>
    <t>Other current liabilities</t>
  </si>
  <si>
    <t>TOTAL LIABILITIES</t>
  </si>
  <si>
    <t>TOTAL EQUITY AND LIABILITIES</t>
  </si>
  <si>
    <t>Preparer:</t>
  </si>
  <si>
    <t>Government grants</t>
  </si>
  <si>
    <t>CONSOLIDATED STATEMENT OF CASH FLOWS</t>
  </si>
  <si>
    <t>for the period ending 30 September 2017</t>
  </si>
  <si>
    <t>Cash flows from operating activities</t>
  </si>
  <si>
    <t>Sales proceeds</t>
  </si>
  <si>
    <t>Payments to suppliers</t>
  </si>
  <si>
    <t>Payments for wages and social insurance</t>
  </si>
  <si>
    <t>Taxes paid (profit tax excluded)</t>
  </si>
  <si>
    <t>Taxes refunded  (profit tax excluded)</t>
  </si>
  <si>
    <t>Profit tax paid</t>
  </si>
  <si>
    <t>Paid interest and bank fees on working capital loans</t>
  </si>
  <si>
    <t>Exchange rate differences, net</t>
  </si>
  <si>
    <t>Other proceeds/(payments), net</t>
  </si>
  <si>
    <t>Net cash flows from/(used in) operating activities</t>
  </si>
  <si>
    <t>Cash flows from investing activities</t>
  </si>
  <si>
    <t>Purchase of property, plant and equipment</t>
  </si>
  <si>
    <t>Proceeds from sale of property, plant and equipment</t>
  </si>
  <si>
    <t>Purchase of intangible assets</t>
  </si>
  <si>
    <t>Proceed from sales of intangible assets</t>
  </si>
  <si>
    <t>Purchase of available-for-sale investments</t>
  </si>
  <si>
    <t xml:space="preserve">Proceeds from sale of available-for-sale investments </t>
  </si>
  <si>
    <t>Proceeds from dividends from available-for-sale investments</t>
  </si>
  <si>
    <t>Loans granted to related parties</t>
  </si>
  <si>
    <t>Repaid loans, granted to related parties</t>
  </si>
  <si>
    <t>Loans granted to third parties</t>
  </si>
  <si>
    <t>Repaid loans, granted to third parties</t>
  </si>
  <si>
    <t>Received interest on granted loans and deposits</t>
  </si>
  <si>
    <t>Net cash flows used in investing activities</t>
  </si>
  <si>
    <t>Proceeds from short-term bank loans (overdraft), net</t>
  </si>
  <si>
    <t>Settlement of short-term bank loans (overdraft), net</t>
  </si>
  <si>
    <t>Cash flows from finance activities</t>
  </si>
  <si>
    <t>Settlement of long-term bank loans</t>
  </si>
  <si>
    <t>Proceeds from long-term bank loans</t>
  </si>
  <si>
    <t>Paid interest and bank fees on investment purpose loans</t>
  </si>
  <si>
    <t>Treasury shares</t>
  </si>
  <si>
    <t>Proceeds from sales of treasury shares</t>
  </si>
  <si>
    <t>Dividends paid</t>
  </si>
  <si>
    <t>Finance lease payments</t>
  </si>
  <si>
    <t>Net financial cash flows</t>
  </si>
  <si>
    <t>Net decrease in cash and cash equivalents</t>
  </si>
  <si>
    <t>Cash and cash equivalents at 1 January</t>
  </si>
  <si>
    <t>Cash and cash equivalents at 30 September</t>
  </si>
  <si>
    <t>CONSOLIDATED STATEMENT OF CHANGES IN EQUITY</t>
  </si>
  <si>
    <t>Share
capital</t>
  </si>
  <si>
    <t>Statutory reserves</t>
  </si>
  <si>
    <t>Revaluation reserve - property, pland and equipment</t>
  </si>
  <si>
    <t>Available-for-sale financial assets reserve</t>
  </si>
  <si>
    <t xml:space="preserve">Total </t>
  </si>
  <si>
    <t>Balance at 1 January 2016 (recalculated)</t>
  </si>
  <si>
    <t>Changes in equity in 2016</t>
  </si>
  <si>
    <t>Treasury shares purchased</t>
  </si>
  <si>
    <t xml:space="preserve">Distribution of profit for:               </t>
  </si>
  <si>
    <t xml:space="preserve"> * reserves</t>
  </si>
  <si>
    <t xml:space="preserve"> * dividends</t>
  </si>
  <si>
    <t xml:space="preserve">Total comprehensive income for the year (recalculated), incl.: </t>
  </si>
  <si>
    <t xml:space="preserve"> * net profit for the year</t>
  </si>
  <si>
    <t xml:space="preserve"> * other component of comprehensive income, net of taxes</t>
  </si>
  <si>
    <t>Transfer to retained earnings</t>
  </si>
  <si>
    <t>Balance at 30 September 2017</t>
  </si>
  <si>
    <t>Balance at 30 September 2016</t>
  </si>
  <si>
    <t>Balance at 1 January 2017</t>
  </si>
  <si>
    <t>Changes in equity in 2017</t>
  </si>
  <si>
    <t xml:space="preserve">Finance Director:  </t>
  </si>
  <si>
    <t>Law Firm "Gachev, Baleva, Partners"</t>
  </si>
  <si>
    <t>Carrying amount of goods sold</t>
  </si>
  <si>
    <t>Loss/(Gain) from associates and joint ventures</t>
  </si>
  <si>
    <t>Gain/(Loss) from acquisition and disposal of and from subsidiaries</t>
  </si>
  <si>
    <t>Income tax expense</t>
  </si>
  <si>
    <t>Exchange differences on translating foreign operations</t>
  </si>
  <si>
    <t>Net profit for the year attributable to:</t>
  </si>
  <si>
    <t>Equity holders of the parent</t>
  </si>
  <si>
    <t>Non-controlling interests</t>
  </si>
  <si>
    <t>Total comprehensive income for the year attributable to:</t>
  </si>
  <si>
    <t>Deferred tax assets</t>
  </si>
  <si>
    <t>Reputation</t>
  </si>
  <si>
    <t>Other receivables and prepayments</t>
  </si>
  <si>
    <t>Equity attributable to equity holders of the parent</t>
  </si>
  <si>
    <t>Share capital</t>
  </si>
  <si>
    <t>Reserves</t>
  </si>
  <si>
    <t>Retained earnings</t>
  </si>
  <si>
    <t>TOTAL EQUITY</t>
  </si>
  <si>
    <t>Deferred tax liabilities</t>
  </si>
  <si>
    <t>Retirement benefit obligations</t>
  </si>
  <si>
    <t>Finance lease liabilities</t>
  </si>
  <si>
    <t>Other non-current liabilities</t>
  </si>
  <si>
    <t>Payables under a contract for factoring</t>
  </si>
  <si>
    <t>Income taxes paid/refunded</t>
  </si>
  <si>
    <t>Payments for the acquisition of subsidiaries, net of cash received</t>
  </si>
  <si>
    <t>Blocked amounts for the acquisition of a subsidiary</t>
  </si>
  <si>
    <t>Purchases of investments in associates and joint ventures</t>
  </si>
  <si>
    <t>Proceeds/(payments) on transactions with non-controlling interests, net</t>
  </si>
  <si>
    <t>Proceeds from sale of  investments in associates and joint ventures</t>
  </si>
  <si>
    <t>Proceeds from factoring</t>
  </si>
  <si>
    <t>Interest and taxes for factoring paid</t>
  </si>
  <si>
    <t>Attributable to equity holders of the parent</t>
  </si>
  <si>
    <t>Non-controlling
interests</t>
  </si>
  <si>
    <t>Total
equity</t>
  </si>
  <si>
    <t>Effects assumed by non-controlling interests on:</t>
  </si>
  <si>
    <t>* acquisition/(disposal) of subsidiaries and joint ventures</t>
  </si>
  <si>
    <t>* distribution of dividends</t>
  </si>
  <si>
    <t>* capital issue in subsidiaries</t>
  </si>
  <si>
    <t>* increase in the interest in subsidiaries</t>
  </si>
  <si>
    <t>* decrease in the interest in subsidiaries</t>
  </si>
  <si>
    <t>Effect from purchase of treasury shares</t>
  </si>
  <si>
    <t>Proceeds from capital issue in subsidiaries</t>
  </si>
  <si>
    <t>Loans received from third parties</t>
  </si>
  <si>
    <t>Reserve from recalculation in the currency of presentation of foreign operations</t>
  </si>
  <si>
    <t>Settlement of loans to third parties</t>
  </si>
  <si>
    <t>Amounts from sale of subsidiaries, net of cash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</si>
</sst>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л_в_._-;\-* #,##0.00\ _л_в_._-;_-* &quot;-&quot;??\ _л_в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_-* #,##0.00_-;\-* #,##0.00_-;_-* &quot;-&quot;??_-;_-@_-"/>
  </numFmts>
  <fonts count="9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b/>
      <i/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0" fontId="75" fillId="0" borderId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1" fillId="0" borderId="0"/>
    <xf numFmtId="0" fontId="77" fillId="0" borderId="0"/>
    <xf numFmtId="0" fontId="76" fillId="0" borderId="0"/>
    <xf numFmtId="9" fontId="21" fillId="0" borderId="0" applyFont="0" applyFill="0" applyBorder="0" applyAlignment="0" applyProtection="0"/>
    <xf numFmtId="0" fontId="77" fillId="0" borderId="0"/>
    <xf numFmtId="0" fontId="78" fillId="0" borderId="0"/>
    <xf numFmtId="43" fontId="13" fillId="0" borderId="0" applyFont="0" applyFill="0" applyBorder="0" applyAlignment="0" applyProtection="0"/>
    <xf numFmtId="0" fontId="13" fillId="0" borderId="0"/>
    <xf numFmtId="0" fontId="79" fillId="0" borderId="0"/>
    <xf numFmtId="9" fontId="13" fillId="0" borderId="0" applyFont="0" applyFill="0" applyBorder="0" applyAlignment="0" applyProtection="0"/>
    <xf numFmtId="0" fontId="13" fillId="0" borderId="0"/>
    <xf numFmtId="0" fontId="78" fillId="0" borderId="0"/>
    <xf numFmtId="0" fontId="2" fillId="0" borderId="0"/>
    <xf numFmtId="0" fontId="80" fillId="0" borderId="0"/>
    <xf numFmtId="0" fontId="1" fillId="0" borderId="0"/>
    <xf numFmtId="0" fontId="13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/>
    <xf numFmtId="9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0" fontId="83" fillId="0" borderId="0"/>
    <xf numFmtId="168" fontId="8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79" fillId="0" borderId="0"/>
    <xf numFmtId="0" fontId="13" fillId="0" borderId="0"/>
    <xf numFmtId="0" fontId="12" fillId="0" borderId="0"/>
  </cellStyleXfs>
  <cellXfs count="384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Fill="1"/>
    <xf numFmtId="0" fontId="7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4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16" fillId="0" borderId="0" xfId="11" applyNumberFormat="1" applyFont="1" applyFill="1" applyBorder="1"/>
    <xf numFmtId="164" fontId="15" fillId="0" borderId="3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4" fontId="19" fillId="0" borderId="0" xfId="11" applyNumberFormat="1" applyFont="1" applyFill="1" applyBorder="1" applyAlignment="1"/>
    <xf numFmtId="164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164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center" vertical="center"/>
    </xf>
    <xf numFmtId="164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31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164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4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164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164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164" fontId="35" fillId="0" borderId="0" xfId="0" applyNumberFormat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3" fontId="0" fillId="0" borderId="0" xfId="0" applyNumberFormat="1" applyFill="1"/>
    <xf numFmtId="0" fontId="22" fillId="0" borderId="0" xfId="1" applyFont="1" applyFill="1" applyAlignment="1">
      <alignment vertical="center" wrapText="1"/>
    </xf>
    <xf numFmtId="0" fontId="34" fillId="0" borderId="0" xfId="0" applyFont="1" applyFill="1" applyBorder="1"/>
    <xf numFmtId="164" fontId="31" fillId="0" borderId="2" xfId="7" applyNumberFormat="1" applyFont="1" applyFill="1" applyBorder="1" applyAlignment="1">
      <alignment horizontal="right" vertical="center"/>
    </xf>
    <xf numFmtId="164" fontId="31" fillId="0" borderId="0" xfId="7" applyNumberFormat="1" applyFont="1" applyFill="1" applyBorder="1" applyAlignment="1">
      <alignment horizontal="right" vertical="center"/>
    </xf>
    <xf numFmtId="164" fontId="34" fillId="0" borderId="0" xfId="0" applyNumberFormat="1" applyFont="1" applyFill="1" applyBorder="1" applyAlignment="1">
      <alignment horizontal="right"/>
    </xf>
    <xf numFmtId="164" fontId="31" fillId="0" borderId="3" xfId="7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wrapText="1"/>
    </xf>
    <xf numFmtId="164" fontId="31" fillId="0" borderId="2" xfId="7" applyNumberFormat="1" applyFont="1" applyFill="1" applyBorder="1" applyAlignment="1">
      <alignment vertical="center"/>
    </xf>
    <xf numFmtId="164" fontId="31" fillId="0" borderId="0" xfId="7" applyNumberFormat="1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/>
    </xf>
    <xf numFmtId="164" fontId="31" fillId="0" borderId="1" xfId="7" applyNumberFormat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164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164" fontId="38" fillId="0" borderId="0" xfId="0" applyNumberFormat="1" applyFont="1" applyFill="1" applyBorder="1" applyAlignment="1">
      <alignment horizontal="right"/>
    </xf>
    <xf numFmtId="0" fontId="16" fillId="0" borderId="0" xfId="1" applyFont="1" applyFill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164" fontId="41" fillId="0" borderId="0" xfId="0" applyNumberFormat="1" applyFont="1" applyFill="1" applyBorder="1"/>
    <xf numFmtId="164" fontId="34" fillId="0" borderId="0" xfId="0" applyNumberFormat="1" applyFont="1" applyFill="1" applyBorder="1"/>
    <xf numFmtId="164" fontId="26" fillId="0" borderId="0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164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164" fontId="22" fillId="0" borderId="0" xfId="2" applyNumberFormat="1" applyFont="1" applyFill="1"/>
    <xf numFmtId="0" fontId="20" fillId="0" borderId="0" xfId="2" applyFont="1" applyFill="1"/>
    <xf numFmtId="164" fontId="20" fillId="0" borderId="2" xfId="5" applyNumberFormat="1" applyFont="1" applyFill="1" applyBorder="1" applyAlignment="1">
      <alignment horizontal="right"/>
    </xf>
    <xf numFmtId="164" fontId="20" fillId="0" borderId="1" xfId="5" applyNumberFormat="1" applyFont="1" applyFill="1" applyBorder="1" applyAlignment="1">
      <alignment horizontal="right"/>
    </xf>
    <xf numFmtId="164" fontId="20" fillId="0" borderId="4" xfId="5" applyNumberFormat="1" applyFont="1" applyFill="1" applyBorder="1" applyAlignment="1">
      <alignment horizontal="right"/>
    </xf>
    <xf numFmtId="164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47" fillId="0" borderId="0" xfId="0" applyFont="1" applyFill="1" applyBorder="1"/>
    <xf numFmtId="0" fontId="47" fillId="0" borderId="0" xfId="0" applyFont="1" applyFill="1" applyBorder="1" applyAlignment="1">
      <alignment horizontal="right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164" fontId="22" fillId="0" borderId="0" xfId="5" applyNumberFormat="1" applyFont="1" applyFill="1" applyBorder="1" applyAlignment="1">
      <alignment horizontal="right"/>
    </xf>
    <xf numFmtId="164" fontId="15" fillId="0" borderId="4" xfId="0" applyNumberFormat="1" applyFont="1" applyFill="1" applyBorder="1" applyAlignment="1">
      <alignment horizontal="right"/>
    </xf>
    <xf numFmtId="164" fontId="15" fillId="0" borderId="0" xfId="3" applyNumberFormat="1" applyFont="1" applyFill="1" applyBorder="1" applyAlignment="1" applyProtection="1">
      <alignment vertical="center"/>
    </xf>
    <xf numFmtId="0" fontId="20" fillId="0" borderId="1" xfId="1" applyFont="1" applyFill="1" applyBorder="1" applyAlignment="1">
      <alignment vertical="center"/>
    </xf>
    <xf numFmtId="0" fontId="9" fillId="0" borderId="0" xfId="0" applyFont="1" applyFill="1"/>
    <xf numFmtId="0" fontId="53" fillId="0" borderId="0" xfId="0" applyFont="1" applyFill="1" applyAlignment="1">
      <alignment wrapText="1"/>
    </xf>
    <xf numFmtId="0" fontId="5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1" fillId="0" borderId="0" xfId="0" applyFont="1" applyFill="1"/>
    <xf numFmtId="164" fontId="55" fillId="0" borderId="0" xfId="0" applyNumberFormat="1" applyFont="1" applyFill="1"/>
    <xf numFmtId="164" fontId="56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6" fontId="54" fillId="0" borderId="0" xfId="12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wrapText="1"/>
    </xf>
    <xf numFmtId="166" fontId="15" fillId="0" borderId="0" xfId="12" applyNumberFormat="1" applyFont="1" applyFill="1" applyBorder="1" applyAlignment="1" applyProtection="1">
      <alignment vertical="center"/>
    </xf>
    <xf numFmtId="164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164" fontId="41" fillId="0" borderId="0" xfId="1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right" vertical="top" wrapText="1"/>
    </xf>
    <xf numFmtId="164" fontId="22" fillId="0" borderId="0" xfId="2" applyNumberFormat="1" applyFont="1" applyFill="1" applyAlignment="1">
      <alignment horizontal="center"/>
    </xf>
    <xf numFmtId="0" fontId="60" fillId="0" borderId="0" xfId="2" applyFont="1" applyFill="1" applyBorder="1"/>
    <xf numFmtId="164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" fontId="62" fillId="0" borderId="0" xfId="9" applyNumberFormat="1" applyFont="1" applyFill="1" applyBorder="1" applyAlignment="1">
      <alignment horizontal="right" vertical="center" wrapText="1"/>
    </xf>
    <xf numFmtId="15" fontId="61" fillId="0" borderId="0" xfId="1" applyNumberFormat="1" applyFont="1" applyFill="1" applyBorder="1" applyAlignment="1">
      <alignment horizontal="center" vertical="center" wrapText="1"/>
    </xf>
    <xf numFmtId="0" fontId="63" fillId="0" borderId="0" xfId="8" quotePrefix="1" applyFont="1" applyFill="1" applyBorder="1" applyAlignment="1">
      <alignment horizontal="left" vertical="center"/>
    </xf>
    <xf numFmtId="164" fontId="20" fillId="0" borderId="0" xfId="9" applyNumberFormat="1" applyFont="1" applyFill="1" applyBorder="1" applyAlignment="1">
      <alignment horizontal="right" vertical="center" wrapText="1"/>
    </xf>
    <xf numFmtId="0" fontId="64" fillId="0" borderId="0" xfId="2" applyFont="1" applyFill="1" applyBorder="1" applyAlignment="1">
      <alignment vertical="top" wrapText="1"/>
    </xf>
    <xf numFmtId="164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164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46" fillId="0" borderId="0" xfId="2" applyFont="1" applyFill="1" applyBorder="1" applyAlignment="1">
      <alignment horizontal="center" vertical="center"/>
    </xf>
    <xf numFmtId="167" fontId="46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 applyBorder="1"/>
    <xf numFmtId="164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49" fontId="22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49" fontId="20" fillId="0" borderId="0" xfId="2" applyNumberFormat="1" applyFont="1" applyFill="1" applyBorder="1"/>
    <xf numFmtId="0" fontId="66" fillId="0" borderId="0" xfId="10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/>
    </xf>
    <xf numFmtId="0" fontId="46" fillId="0" borderId="0" xfId="4" applyFont="1" applyFill="1"/>
    <xf numFmtId="0" fontId="22" fillId="0" borderId="0" xfId="4" applyFont="1" applyFill="1"/>
    <xf numFmtId="164" fontId="59" fillId="0" borderId="0" xfId="2" applyNumberFormat="1" applyFont="1" applyFill="1" applyBorder="1" applyAlignment="1">
      <alignment horizontal="center"/>
    </xf>
    <xf numFmtId="0" fontId="65" fillId="0" borderId="0" xfId="0" applyFont="1" applyFill="1"/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right" vertical="top" wrapText="1"/>
    </xf>
    <xf numFmtId="164" fontId="22" fillId="0" borderId="1" xfId="0" applyNumberFormat="1" applyFont="1" applyFill="1" applyBorder="1" applyAlignment="1">
      <alignment horizontal="right"/>
    </xf>
    <xf numFmtId="166" fontId="35" fillId="0" borderId="0" xfId="11" applyNumberFormat="1" applyFont="1" applyFill="1" applyBorder="1" applyAlignment="1">
      <alignment horizontal="right"/>
    </xf>
    <xf numFmtId="165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2" fillId="0" borderId="1" xfId="1" applyFont="1" applyFill="1" applyBorder="1" applyAlignment="1">
      <alignment horizontal="left" vertical="center"/>
    </xf>
    <xf numFmtId="0" fontId="62" fillId="0" borderId="0" xfId="1" applyFont="1" applyFill="1" applyBorder="1" applyAlignment="1">
      <alignment horizontal="left" vertical="center"/>
    </xf>
    <xf numFmtId="0" fontId="67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8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9" fillId="0" borderId="1" xfId="1" applyFont="1" applyFill="1" applyBorder="1" applyAlignment="1">
      <alignment horizontal="left" vertical="center"/>
    </xf>
    <xf numFmtId="0" fontId="69" fillId="0" borderId="0" xfId="1" applyFont="1" applyFill="1" applyBorder="1" applyAlignment="1">
      <alignment horizontal="center" vertical="center"/>
    </xf>
    <xf numFmtId="0" fontId="71" fillId="0" borderId="0" xfId="0" applyFont="1" applyFill="1" applyBorder="1" applyAlignment="1"/>
    <xf numFmtId="0" fontId="70" fillId="0" borderId="0" xfId="0" applyNumberFormat="1" applyFont="1" applyFill="1" applyBorder="1" applyAlignment="1" applyProtection="1">
      <alignment vertical="top" wrapText="1"/>
    </xf>
    <xf numFmtId="0" fontId="69" fillId="0" borderId="0" xfId="3" applyNumberFormat="1" applyFont="1" applyFill="1" applyBorder="1" applyAlignment="1" applyProtection="1">
      <alignment vertical="center" wrapText="1"/>
    </xf>
    <xf numFmtId="0" fontId="70" fillId="0" borderId="0" xfId="0" applyNumberFormat="1" applyFont="1" applyFill="1" applyBorder="1" applyAlignment="1" applyProtection="1">
      <alignment vertical="top"/>
    </xf>
    <xf numFmtId="0" fontId="71" fillId="0" borderId="0" xfId="0" applyNumberFormat="1" applyFont="1" applyFill="1" applyBorder="1" applyAlignment="1" applyProtection="1">
      <alignment horizontal="left" vertical="top" indent="1"/>
    </xf>
    <xf numFmtId="0" fontId="72" fillId="0" borderId="0" xfId="0" applyFont="1" applyFill="1" applyBorder="1"/>
    <xf numFmtId="0" fontId="70" fillId="0" borderId="0" xfId="0" applyFont="1" applyFill="1" applyBorder="1"/>
    <xf numFmtId="0" fontId="73" fillId="0" borderId="0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horizontal="right"/>
    </xf>
    <xf numFmtId="0" fontId="74" fillId="0" borderId="0" xfId="3" applyNumberFormat="1" applyFont="1" applyFill="1" applyBorder="1" applyAlignment="1" applyProtection="1">
      <alignment vertical="top"/>
    </xf>
    <xf numFmtId="0" fontId="70" fillId="0" borderId="0" xfId="3" applyFont="1" applyFill="1" applyAlignment="1">
      <alignment horizontal="left"/>
    </xf>
    <xf numFmtId="0" fontId="70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6" fontId="49" fillId="0" borderId="1" xfId="3" applyNumberFormat="1" applyFont="1" applyFill="1" applyBorder="1" applyAlignment="1" applyProtection="1">
      <alignment vertical="top"/>
    </xf>
    <xf numFmtId="166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6" fontId="49" fillId="0" borderId="0" xfId="3" applyNumberFormat="1" applyFont="1" applyFill="1" applyBorder="1" applyAlignment="1" applyProtection="1">
      <alignment vertical="top"/>
      <protection locked="0"/>
    </xf>
    <xf numFmtId="0" fontId="62" fillId="0" borderId="0" xfId="0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top"/>
      <protection locked="0"/>
    </xf>
    <xf numFmtId="166" fontId="62" fillId="0" borderId="0" xfId="0" applyNumberFormat="1" applyFont="1" applyFill="1" applyBorder="1" applyAlignment="1">
      <alignment horizontal="right"/>
    </xf>
    <xf numFmtId="0" fontId="68" fillId="0" borderId="0" xfId="3" applyNumberFormat="1" applyFont="1" applyFill="1" applyBorder="1" applyAlignment="1" applyProtection="1">
      <alignment vertical="center"/>
    </xf>
    <xf numFmtId="166" fontId="67" fillId="0" borderId="0" xfId="11" applyNumberFormat="1" applyFont="1" applyFill="1" applyBorder="1" applyAlignment="1" applyProtection="1">
      <alignment horizontal="right"/>
    </xf>
    <xf numFmtId="166" fontId="49" fillId="0" borderId="0" xfId="11" applyNumberFormat="1" applyFont="1" applyFill="1" applyBorder="1" applyAlignment="1" applyProtection="1">
      <alignment horizontal="right"/>
    </xf>
    <xf numFmtId="166" fontId="68" fillId="0" borderId="0" xfId="3" applyNumberFormat="1" applyFont="1" applyFill="1" applyBorder="1" applyAlignment="1" applyProtection="1">
      <alignment vertical="center"/>
    </xf>
    <xf numFmtId="166" fontId="67" fillId="0" borderId="0" xfId="11" applyNumberFormat="1" applyFont="1" applyFill="1" applyBorder="1" applyAlignment="1" applyProtection="1">
      <alignment vertical="center"/>
    </xf>
    <xf numFmtId="166" fontId="67" fillId="0" borderId="0" xfId="3" applyNumberFormat="1" applyFont="1" applyFill="1" applyBorder="1" applyAlignment="1" applyProtection="1">
      <alignment vertical="center"/>
    </xf>
    <xf numFmtId="166" fontId="49" fillId="0" borderId="0" xfId="3" applyNumberFormat="1" applyFont="1" applyFill="1" applyBorder="1" applyAlignment="1" applyProtection="1">
      <alignment horizontal="right"/>
    </xf>
    <xf numFmtId="166" fontId="62" fillId="0" borderId="0" xfId="3" applyNumberFormat="1" applyFont="1" applyFill="1" applyBorder="1" applyAlignment="1" applyProtection="1">
      <alignment horizontal="right"/>
    </xf>
    <xf numFmtId="166" fontId="62" fillId="0" borderId="0" xfId="3" applyNumberFormat="1" applyFont="1" applyFill="1" applyBorder="1" applyAlignment="1" applyProtection="1">
      <alignment vertical="center"/>
    </xf>
    <xf numFmtId="0" fontId="62" fillId="0" borderId="0" xfId="3" applyNumberFormat="1" applyFont="1" applyFill="1" applyBorder="1" applyAlignment="1" applyProtection="1">
      <alignment vertical="center"/>
    </xf>
    <xf numFmtId="165" fontId="62" fillId="0" borderId="0" xfId="3" applyNumberFormat="1" applyFont="1" applyFill="1" applyBorder="1" applyAlignment="1" applyProtection="1">
      <alignment vertical="center"/>
    </xf>
    <xf numFmtId="166" fontId="49" fillId="0" borderId="0" xfId="12" applyNumberFormat="1" applyFont="1" applyFill="1" applyBorder="1" applyAlignment="1" applyProtection="1">
      <alignment horizontal="right"/>
    </xf>
    <xf numFmtId="166" fontId="62" fillId="0" borderId="4" xfId="3" applyNumberFormat="1" applyFont="1" applyFill="1" applyBorder="1" applyAlignment="1" applyProtection="1">
      <alignment horizontal="right"/>
    </xf>
    <xf numFmtId="166" fontId="62" fillId="0" borderId="0" xfId="12" applyNumberFormat="1" applyFont="1" applyFill="1" applyBorder="1" applyAlignment="1" applyProtection="1">
      <alignment vertical="center"/>
    </xf>
    <xf numFmtId="166" fontId="49" fillId="0" borderId="0" xfId="12" applyNumberFormat="1" applyFont="1" applyFill="1" applyBorder="1" applyAlignment="1" applyProtection="1">
      <alignment vertical="center"/>
    </xf>
    <xf numFmtId="165" fontId="49" fillId="0" borderId="0" xfId="11" applyNumberFormat="1" applyFont="1" applyFill="1" applyBorder="1" applyAlignment="1" applyProtection="1">
      <alignment horizontal="right"/>
    </xf>
    <xf numFmtId="166" fontId="62" fillId="0" borderId="0" xfId="12" applyNumberFormat="1" applyFont="1" applyFill="1" applyBorder="1" applyAlignment="1" applyProtection="1">
      <alignment horizontal="right"/>
    </xf>
    <xf numFmtId="166" fontId="62" fillId="0" borderId="1" xfId="12" applyNumberFormat="1" applyFont="1" applyFill="1" applyBorder="1" applyAlignment="1" applyProtection="1">
      <alignment vertical="center"/>
    </xf>
    <xf numFmtId="165" fontId="67" fillId="0" borderId="0" xfId="11" applyNumberFormat="1" applyFont="1" applyFill="1" applyBorder="1" applyAlignment="1" applyProtection="1">
      <alignment horizontal="right"/>
    </xf>
    <xf numFmtId="166" fontId="67" fillId="0" borderId="0" xfId="12" applyNumberFormat="1" applyFont="1" applyFill="1" applyBorder="1" applyAlignment="1" applyProtection="1">
      <alignment horizontal="right"/>
    </xf>
    <xf numFmtId="166" fontId="62" fillId="0" borderId="1" xfId="12" applyNumberFormat="1" applyFont="1" applyFill="1" applyBorder="1" applyAlignment="1" applyProtection="1">
      <alignment horizontal="right"/>
    </xf>
    <xf numFmtId="166" fontId="62" fillId="0" borderId="1" xfId="11" applyNumberFormat="1" applyFont="1" applyFill="1" applyBorder="1" applyAlignment="1" applyProtection="1">
      <alignment horizontal="right"/>
    </xf>
    <xf numFmtId="166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166" fontId="49" fillId="0" borderId="1" xfId="12" applyNumberFormat="1" applyFont="1" applyFill="1" applyBorder="1" applyAlignment="1" applyProtection="1">
      <alignment horizontal="right"/>
    </xf>
    <xf numFmtId="0" fontId="68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164" fontId="49" fillId="0" borderId="0" xfId="0" applyNumberFormat="1" applyFont="1" applyFill="1" applyBorder="1" applyAlignment="1">
      <alignment horizontal="right"/>
    </xf>
    <xf numFmtId="166" fontId="49" fillId="0" borderId="0" xfId="0" applyNumberFormat="1" applyFont="1" applyFill="1" applyBorder="1" applyAlignment="1">
      <alignment horizontal="right"/>
    </xf>
    <xf numFmtId="166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8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7" fillId="0" borderId="0" xfId="1" applyFont="1" applyFill="1" applyBorder="1" applyAlignment="1">
      <alignment horizontal="right" vertical="center"/>
    </xf>
    <xf numFmtId="0" fontId="68" fillId="0" borderId="0" xfId="1" quotePrefix="1" applyFont="1" applyFill="1" applyBorder="1" applyAlignment="1">
      <alignment horizontal="left"/>
    </xf>
    <xf numFmtId="0" fontId="68" fillId="0" borderId="0" xfId="3" quotePrefix="1" applyNumberFormat="1" applyFont="1" applyFill="1" applyBorder="1" applyAlignment="1" applyProtection="1">
      <alignment horizontal="right" vertical="top"/>
    </xf>
    <xf numFmtId="0" fontId="68" fillId="0" borderId="0" xfId="3" applyNumberFormat="1" applyFont="1" applyFill="1" applyBorder="1" applyAlignment="1" applyProtection="1">
      <alignment vertical="top"/>
    </xf>
    <xf numFmtId="0" fontId="53" fillId="0" borderId="0" xfId="0" applyFont="1" applyFill="1" applyBorder="1" applyAlignment="1">
      <alignment horizontal="center" vertical="top"/>
    </xf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6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6" fontId="21" fillId="0" borderId="0" xfId="3" applyNumberFormat="1" applyFont="1" applyFill="1" applyBorder="1" applyAlignment="1" applyProtection="1">
      <alignment vertical="top"/>
      <protection locked="0"/>
    </xf>
    <xf numFmtId="0" fontId="53" fillId="0" borderId="0" xfId="3" applyNumberFormat="1" applyFont="1" applyFill="1" applyBorder="1" applyAlignment="1" applyProtection="1">
      <alignment horizontal="right" wrapText="1"/>
    </xf>
    <xf numFmtId="166" fontId="54" fillId="0" borderId="0" xfId="11" applyNumberFormat="1" applyFont="1" applyFill="1" applyBorder="1" applyAlignment="1">
      <alignment horizontal="right"/>
    </xf>
    <xf numFmtId="166" fontId="31" fillId="0" borderId="2" xfId="11" applyNumberFormat="1" applyFont="1" applyFill="1" applyBorder="1" applyAlignment="1">
      <alignment vertical="center"/>
    </xf>
    <xf numFmtId="166" fontId="15" fillId="0" borderId="0" xfId="3" applyNumberFormat="1" applyFont="1" applyFill="1" applyBorder="1" applyAlignment="1" applyProtection="1">
      <alignment vertical="center"/>
    </xf>
    <xf numFmtId="0" fontId="30" fillId="0" borderId="0" xfId="0" applyFont="1" applyFill="1" applyBorder="1" applyAlignment="1">
      <alignment vertical="center" wrapText="1"/>
    </xf>
    <xf numFmtId="0" fontId="16" fillId="0" borderId="0" xfId="2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70" fillId="0" borderId="0" xfId="0" applyFont="1" applyFill="1" applyBorder="1" applyAlignment="1"/>
    <xf numFmtId="0" fontId="19" fillId="0" borderId="0" xfId="0" applyFont="1" applyFill="1" applyBorder="1" applyAlignment="1">
      <alignment horizontal="left" vertical="center" wrapText="1"/>
    </xf>
    <xf numFmtId="164" fontId="22" fillId="0" borderId="0" xfId="5" applyNumberFormat="1" applyFont="1" applyFill="1" applyBorder="1" applyAlignment="1">
      <alignment horizontal="center"/>
    </xf>
    <xf numFmtId="164" fontId="22" fillId="0" borderId="0" xfId="2" applyNumberFormat="1" applyFont="1" applyFill="1" applyAlignment="1">
      <alignment horizontal="right"/>
    </xf>
    <xf numFmtId="164" fontId="22" fillId="0" borderId="0" xfId="5" applyNumberFormat="1" applyFont="1" applyFill="1" applyBorder="1" applyAlignment="1">
      <alignment horizontal="right" vertical="center"/>
    </xf>
    <xf numFmtId="166" fontId="31" fillId="0" borderId="2" xfId="12" applyNumberFormat="1" applyFont="1" applyFill="1" applyBorder="1" applyAlignment="1">
      <alignment horizontal="left" vertical="center"/>
    </xf>
    <xf numFmtId="166" fontId="35" fillId="0" borderId="0" xfId="17" applyNumberFormat="1" applyFont="1" applyFill="1" applyBorder="1" applyAlignment="1">
      <alignment horizontal="right"/>
    </xf>
    <xf numFmtId="166" fontId="35" fillId="0" borderId="0" xfId="17" applyNumberFormat="1" applyFont="1" applyFill="1" applyBorder="1" applyAlignment="1">
      <alignment horizontal="right"/>
    </xf>
    <xf numFmtId="166" fontId="35" fillId="0" borderId="0" xfId="17" applyNumberFormat="1" applyFont="1" applyFill="1" applyBorder="1" applyAlignment="1">
      <alignment horizontal="right"/>
    </xf>
    <xf numFmtId="0" fontId="6" fillId="0" borderId="0" xfId="0" applyFont="1" applyFill="1"/>
    <xf numFmtId="0" fontId="9" fillId="0" borderId="0" xfId="0" applyFont="1" applyFill="1"/>
    <xf numFmtId="166" fontId="49" fillId="0" borderId="1" xfId="12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right"/>
    </xf>
    <xf numFmtId="164" fontId="22" fillId="0" borderId="2" xfId="0" applyNumberFormat="1" applyFont="1" applyFill="1" applyBorder="1" applyAlignment="1">
      <alignment horizontal="right"/>
    </xf>
    <xf numFmtId="0" fontId="24" fillId="2" borderId="0" xfId="2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85" fillId="0" borderId="0" xfId="0" applyFont="1" applyFill="1" applyBorder="1" applyAlignment="1">
      <alignment horizontal="left" vertical="center" wrapText="1"/>
    </xf>
    <xf numFmtId="0" fontId="86" fillId="0" borderId="0" xfId="0" applyFont="1"/>
    <xf numFmtId="0" fontId="23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87" fillId="0" borderId="0" xfId="21" applyFont="1" applyFill="1" applyBorder="1" applyAlignment="1" applyProtection="1">
      <alignment vertical="top" wrapText="1"/>
      <protection locked="0"/>
    </xf>
    <xf numFmtId="0" fontId="88" fillId="0" borderId="0" xfId="21" applyFont="1" applyFill="1" applyBorder="1" applyAlignment="1" applyProtection="1">
      <alignment vertical="top" wrapText="1"/>
      <protection locked="0"/>
    </xf>
    <xf numFmtId="0" fontId="87" fillId="0" borderId="0" xfId="21" applyFont="1" applyFill="1" applyBorder="1" applyAlignment="1" applyProtection="1">
      <alignment vertical="top"/>
      <protection locked="0"/>
    </xf>
    <xf numFmtId="0" fontId="88" fillId="0" borderId="0" xfId="21" applyFont="1" applyFill="1" applyBorder="1" applyAlignment="1">
      <alignment vertical="top"/>
    </xf>
    <xf numFmtId="0" fontId="88" fillId="0" borderId="0" xfId="21" applyFont="1" applyFill="1" applyBorder="1" applyAlignment="1">
      <alignment vertical="top" wrapText="1"/>
    </xf>
    <xf numFmtId="0" fontId="88" fillId="0" borderId="0" xfId="21" applyFont="1" applyFill="1" applyBorder="1" applyAlignment="1" applyProtection="1">
      <alignment vertical="top"/>
      <protection locked="0"/>
    </xf>
    <xf numFmtId="0" fontId="21" fillId="0" borderId="0" xfId="21" applyFont="1" applyFill="1" applyBorder="1" applyAlignment="1" applyProtection="1">
      <alignment vertical="top" wrapText="1"/>
      <protection locked="0"/>
    </xf>
    <xf numFmtId="0" fontId="21" fillId="0" borderId="0" xfId="21" applyFont="1" applyFill="1" applyProtection="1">
      <protection locked="0"/>
    </xf>
    <xf numFmtId="49" fontId="87" fillId="0" borderId="0" xfId="21" applyNumberFormat="1" applyFont="1" applyFill="1" applyBorder="1" applyAlignment="1" applyProtection="1">
      <alignment vertical="top"/>
      <protection locked="0"/>
    </xf>
    <xf numFmtId="0" fontId="21" fillId="0" borderId="0" xfId="2" applyFont="1" applyFill="1" applyBorder="1" applyAlignment="1">
      <alignment vertical="top" wrapText="1"/>
    </xf>
    <xf numFmtId="0" fontId="21" fillId="0" borderId="0" xfId="21" applyFont="1" applyFill="1" applyBorder="1" applyProtection="1">
      <protection locked="0"/>
    </xf>
    <xf numFmtId="0" fontId="4" fillId="0" borderId="0" xfId="21" applyFont="1" applyFill="1" applyBorder="1" applyProtection="1">
      <protection locked="0"/>
    </xf>
    <xf numFmtId="0" fontId="4" fillId="0" borderId="0" xfId="21" applyFont="1" applyFill="1" applyBorder="1" applyAlignment="1" applyProtection="1">
      <alignment horizontal="left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 applyProtection="1">
      <alignment horizontal="right" vertical="center" wrapText="1"/>
      <protection locked="0"/>
    </xf>
    <xf numFmtId="0" fontId="15" fillId="0" borderId="0" xfId="3" applyNumberFormat="1" applyFont="1" applyFill="1" applyBorder="1" applyAlignment="1" applyProtection="1">
      <alignment vertical="center" wrapText="1"/>
    </xf>
    <xf numFmtId="0" fontId="23" fillId="0" borderId="0" xfId="46" applyNumberFormat="1" applyFont="1" applyFill="1" applyBorder="1" applyAlignment="1" applyProtection="1">
      <alignment vertical="center" wrapText="1"/>
    </xf>
    <xf numFmtId="0" fontId="16" fillId="0" borderId="0" xfId="3" applyNumberFormat="1" applyFont="1" applyFill="1" applyBorder="1" applyAlignment="1" applyProtection="1">
      <alignment vertical="center" wrapText="1"/>
    </xf>
    <xf numFmtId="0" fontId="28" fillId="0" borderId="0" xfId="0" applyNumberFormat="1" applyFont="1" applyFill="1" applyBorder="1" applyAlignment="1" applyProtection="1">
      <alignment vertical="top"/>
    </xf>
    <xf numFmtId="0" fontId="20" fillId="0" borderId="0" xfId="26" applyNumberFormat="1" applyFont="1" applyFill="1" applyBorder="1" applyAlignment="1" applyProtection="1">
      <alignment vertical="top" wrapText="1"/>
    </xf>
    <xf numFmtId="0" fontId="48" fillId="0" borderId="0" xfId="26" applyNumberFormat="1" applyFont="1" applyFill="1" applyBorder="1" applyAlignment="1" applyProtection="1">
      <alignment vertical="top" wrapText="1"/>
    </xf>
    <xf numFmtId="0" fontId="22" fillId="0" borderId="0" xfId="26" applyNumberFormat="1" applyFont="1" applyFill="1" applyBorder="1" applyAlignment="1" applyProtection="1">
      <alignment vertical="top" wrapText="1"/>
    </xf>
    <xf numFmtId="0" fontId="20" fillId="0" borderId="0" xfId="3" applyNumberFormat="1" applyFont="1" applyFill="1" applyBorder="1" applyAlignment="1" applyProtection="1">
      <alignment vertical="center" wrapText="1"/>
    </xf>
    <xf numFmtId="0" fontId="23" fillId="0" borderId="0" xfId="0" applyFont="1" applyFill="1" applyBorder="1" applyAlignment="1">
      <alignment horizontal="left" vertical="center"/>
    </xf>
    <xf numFmtId="0" fontId="24" fillId="0" borderId="0" xfId="14" applyFont="1" applyFill="1" applyBorder="1"/>
    <xf numFmtId="0" fontId="64" fillId="0" borderId="0" xfId="14" applyFont="1" applyFill="1" applyBorder="1" applyAlignment="1">
      <alignment horizontal="left" vertical="center" wrapText="1"/>
    </xf>
    <xf numFmtId="0" fontId="64" fillId="0" borderId="0" xfId="14" applyFont="1" applyFill="1" applyBorder="1" applyAlignment="1">
      <alignment horizontal="left" vertical="center"/>
    </xf>
    <xf numFmtId="0" fontId="24" fillId="0" borderId="0" xfId="1" applyFont="1" applyFill="1" applyAlignment="1">
      <alignment vertical="center"/>
    </xf>
    <xf numFmtId="0" fontId="24" fillId="0" borderId="0" xfId="14" applyFont="1" applyFill="1" applyBorder="1" applyAlignment="1">
      <alignment horizontal="left" vertical="center"/>
    </xf>
    <xf numFmtId="0" fontId="24" fillId="0" borderId="0" xfId="1" applyFont="1" applyFill="1" applyAlignment="1">
      <alignment horizontal="left" vertical="center"/>
    </xf>
    <xf numFmtId="0" fontId="89" fillId="0" borderId="0" xfId="2" applyFont="1" applyFill="1" applyBorder="1" applyAlignment="1">
      <alignment vertical="top" wrapText="1"/>
    </xf>
    <xf numFmtId="0" fontId="88" fillId="0" borderId="0" xfId="2" applyFont="1" applyFill="1" applyBorder="1" applyAlignment="1">
      <alignment vertical="top" wrapText="1"/>
    </xf>
    <xf numFmtId="166" fontId="53" fillId="0" borderId="0" xfId="3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top" wrapText="1"/>
    </xf>
    <xf numFmtId="0" fontId="28" fillId="0" borderId="0" xfId="0" applyNumberFormat="1" applyFont="1" applyFill="1" applyBorder="1" applyAlignment="1" applyProtection="1">
      <alignment horizontal="left" vertical="top" indent="1"/>
    </xf>
    <xf numFmtId="0" fontId="48" fillId="0" borderId="0" xfId="0" applyNumberFormat="1" applyFont="1" applyFill="1" applyBorder="1" applyAlignment="1" applyProtection="1">
      <alignment horizontal="left" vertical="top" indent="1"/>
    </xf>
    <xf numFmtId="0" fontId="22" fillId="0" borderId="0" xfId="0" applyNumberFormat="1" applyFont="1" applyFill="1" applyBorder="1" applyAlignment="1" applyProtection="1">
      <alignment vertical="top"/>
    </xf>
    <xf numFmtId="0" fontId="89" fillId="2" borderId="0" xfId="2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11" fillId="0" borderId="0" xfId="0" applyNumberFormat="1" applyFont="1" applyFill="1" applyBorder="1" applyAlignment="1">
      <alignment horizontal="right" vertical="top" wrapText="1"/>
    </xf>
    <xf numFmtId="0" fontId="20" fillId="0" borderId="0" xfId="1" applyFont="1" applyFill="1" applyBorder="1" applyAlignment="1">
      <alignment horizontal="left" vertical="center"/>
    </xf>
    <xf numFmtId="0" fontId="13" fillId="0" borderId="0" xfId="9" applyFill="1" applyBorder="1" applyAlignment="1">
      <alignment horizontal="left" vertical="center"/>
    </xf>
    <xf numFmtId="0" fontId="27" fillId="0" borderId="0" xfId="46" applyNumberFormat="1" applyFont="1" applyFill="1" applyBorder="1" applyAlignment="1" applyProtection="1">
      <alignment horizontal="left" vertical="center" wrapText="1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15" fillId="0" borderId="0" xfId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53" fillId="0" borderId="0" xfId="6" applyFont="1" applyFill="1" applyBorder="1" applyAlignment="1">
      <alignment horizontal="center" vertical="center"/>
    </xf>
    <xf numFmtId="0" fontId="70" fillId="0" borderId="0" xfId="3" applyNumberFormat="1" applyFont="1" applyFill="1" applyBorder="1" applyAlignment="1" applyProtection="1"/>
    <xf numFmtId="0" fontId="70" fillId="0" borderId="0" xfId="0" applyFont="1" applyFill="1" applyBorder="1" applyAlignment="1"/>
    <xf numFmtId="0" fontId="4" fillId="0" borderId="0" xfId="3" applyNumberFormat="1" applyFont="1" applyFill="1" applyBorder="1" applyAlignment="1" applyProtection="1">
      <alignment horizontal="right" vertical="top" wrapText="1"/>
    </xf>
    <xf numFmtId="0" fontId="11" fillId="0" borderId="0" xfId="0" applyFont="1" applyFill="1" applyBorder="1" applyAlignment="1">
      <alignment horizontal="right" vertical="top"/>
    </xf>
    <xf numFmtId="0" fontId="15" fillId="0" borderId="0" xfId="3" applyNumberFormat="1" applyFont="1" applyFill="1" applyBorder="1" applyAlignment="1" applyProtection="1">
      <alignment horizontal="right" vertical="top" wrapText="1"/>
    </xf>
    <xf numFmtId="0" fontId="16" fillId="0" borderId="0" xfId="0" applyFont="1" applyFill="1" applyBorder="1" applyAlignment="1">
      <alignment horizontal="right" vertical="top"/>
    </xf>
  </cellXfs>
  <cellStyles count="47">
    <cellStyle name="Comma" xfId="12" builtinId="3"/>
    <cellStyle name="Comma 2" xfId="11"/>
    <cellStyle name="Comma 2 2" xfId="17"/>
    <cellStyle name="Comma 2 2 2" xfId="42"/>
    <cellStyle name="Comma 3" xfId="16"/>
    <cellStyle name="Comma 3 2" xfId="25"/>
    <cellStyle name="Comma 3 3" xfId="40"/>
    <cellStyle name="Comma 3 4" xfId="38"/>
    <cellStyle name="Comma 4" xfId="18"/>
    <cellStyle name="Comma 5" xfId="41"/>
    <cellStyle name="Hyperlink 2" xfId="35"/>
    <cellStyle name="Normal" xfId="0" builtinId="0"/>
    <cellStyle name="Normal 10" xfId="32"/>
    <cellStyle name="Normal 2" xfId="14"/>
    <cellStyle name="Normal 2 10" xfId="29"/>
    <cellStyle name="Normal 2 2" xfId="26"/>
    <cellStyle name="Normal 2 2 2" xfId="45"/>
    <cellStyle name="Normal 2 3" xfId="19"/>
    <cellStyle name="Normal 3" xfId="20"/>
    <cellStyle name="Normal 4" xfId="24"/>
    <cellStyle name="Normal 5" xfId="27"/>
    <cellStyle name="Normal 6" xfId="31"/>
    <cellStyle name="Normal 6 2" xfId="33"/>
    <cellStyle name="Normal 7" xfId="30"/>
    <cellStyle name="Normal 8" xfId="15"/>
    <cellStyle name="Normal 8 2" xfId="44"/>
    <cellStyle name="Normal 8 3" xfId="34"/>
    <cellStyle name="Normal 9" xfId="36"/>
    <cellStyle name="Normal_BAL" xfId="1"/>
    <cellStyle name="Normal_Financial statements 2000 Alcomet" xfId="2"/>
    <cellStyle name="Normal_Financial statements 2000 Alcomet 3" xfId="21"/>
    <cellStyle name="Normal_Financial statements_bg model 2002" xfId="3"/>
    <cellStyle name="Normal_Financial statements_bg model 2002 2" xfId="46"/>
    <cellStyle name="Normal_FS_2004_Final_28.03.05" xfId="4"/>
    <cellStyle name="Normal_FS_SOPHARMA_2005 (2)" xfId="5"/>
    <cellStyle name="Normal_FS'05-Neochim group-raboten_Final2" xfId="6"/>
    <cellStyle name="Normal_P&amp;L" xfId="7"/>
    <cellStyle name="Normal_P&amp;L_Financial statements_bg model 2002" xfId="8"/>
    <cellStyle name="Normal_Sheet2" xfId="9"/>
    <cellStyle name="Normal_SOPHARMA_FS_01_12_2007_predvaritelen" xfId="10"/>
    <cellStyle name="Percent" xfId="13" builtinId="5"/>
    <cellStyle name="Percent 2" xfId="28"/>
    <cellStyle name="Percent 3" xfId="22"/>
    <cellStyle name="Percent 3 2" xfId="43"/>
    <cellStyle name="Percent 3 3" xfId="37"/>
    <cellStyle name="Обычный 2" xfId="23"/>
    <cellStyle name="Обычный_8" xfId="39"/>
  </cellStyles>
  <dxfs count="0"/>
  <tableStyles count="0" defaultTableStyle="TableStyleMedium9" defaultPivotStyle="PivotStyleLight16"/>
  <colors>
    <mruColors>
      <color rgb="FF99FFCC"/>
      <color rgb="FFCC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tion/2016/Q1%202016/!&#1050;&#1086;&#1085;&#1089;&#1086;%20&#1088;&#1072;&#1073;&#1086;&#1090;&#1085;&#1080;%20&#1092;&#1072;&#1081;&#1083;&#1086;&#1074;&#1077;/17.05.2016/102.FS%20conso%20-%2031.12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H_Q3_2017_ind_Financial_Report_according_to_IFRS_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 - Kt"/>
      <sheetName val="SFP - Dt"/>
      <sheetName val="SFP -консо корекции"/>
      <sheetName val="IS - Dt"/>
      <sheetName val="IS - Kt"/>
      <sheetName val="IS - консо корекции"/>
      <sheetName val="CF - Kt"/>
      <sheetName val="CF - Dt"/>
      <sheetName val="SFP dr"/>
      <sheetName val="SFP cr"/>
      <sheetName val="IS dr"/>
      <sheetName val="IS cr"/>
      <sheetName val="IS 2015"/>
      <sheetName val="SFP  2015"/>
      <sheetName val="IS,SFP Adjistments 15"/>
      <sheetName val="тип операция"/>
      <sheetName val="legend"/>
      <sheetName val="нетен аджустмонт"/>
      <sheetName val="нетен аджустмонт 2015"/>
      <sheetName val="Дт Кт"/>
      <sheetName val="ОВД дт"/>
      <sheetName val="ОВД кт"/>
      <sheetName val="ОФС дт"/>
      <sheetName val="ОФС кт"/>
      <sheetName val="CF YE 2014"/>
      <sheetName val="CF Adj pivot"/>
      <sheetName val="CF Adjustments YE"/>
      <sheetName val="CF - консо корекции"/>
      <sheetName val="CF 2013 old"/>
      <sheetName val="bank loans"/>
      <sheetName val="working"/>
      <sheetName val="2013 code REF (2)"/>
      <sheetName val="операции Дт - Кт  - нетно 2013 "/>
      <sheetName val="CF 2012-PBC"/>
      <sheetName val="CF Adj"/>
      <sheetName val="2012 code REF"/>
      <sheetName val="SCF dr"/>
      <sheetName val="SCF 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5">
          <cell r="CE15">
            <v>315005</v>
          </cell>
        </row>
        <row r="42">
          <cell r="CE42">
            <v>134798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IS"/>
      <sheetName val="SFP"/>
      <sheetName val="CFS"/>
      <sheetName val="EQS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for the period ending 30 September 2017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view="pageBreakPreview" zoomScaleNormal="70" zoomScaleSheetLayoutView="100" workbookViewId="0">
      <selection activeCell="C10" sqref="C10"/>
    </sheetView>
  </sheetViews>
  <sheetFormatPr defaultColWidth="0" defaultRowHeight="12.75" customHeight="1" zeroHeight="1"/>
  <cols>
    <col min="1" max="2" width="9.28515625" style="6" customWidth="1"/>
    <col min="3" max="3" width="16.855468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13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14</v>
      </c>
      <c r="D5" s="306" t="s">
        <v>15</v>
      </c>
      <c r="E5" s="9"/>
      <c r="F5" s="10"/>
      <c r="G5" s="10"/>
      <c r="H5" s="10"/>
      <c r="I5" s="10"/>
    </row>
    <row r="6" spans="1:9" ht="17.25" customHeight="1">
      <c r="A6" s="7"/>
      <c r="D6" s="306" t="s">
        <v>16</v>
      </c>
      <c r="E6" s="9"/>
      <c r="F6" s="10"/>
      <c r="G6" s="10"/>
      <c r="H6" s="10"/>
      <c r="I6" s="10"/>
    </row>
    <row r="7" spans="1:9" ht="18.75">
      <c r="A7" s="7"/>
      <c r="D7" s="306" t="s">
        <v>17</v>
      </c>
      <c r="E7" s="9"/>
      <c r="F7" s="10"/>
      <c r="H7" s="10"/>
      <c r="I7" s="10"/>
    </row>
    <row r="8" spans="1:9" ht="18.75">
      <c r="A8" s="7"/>
      <c r="D8" s="306" t="s">
        <v>18</v>
      </c>
      <c r="E8" s="9"/>
      <c r="F8" s="10"/>
      <c r="G8" s="10"/>
      <c r="H8" s="10"/>
      <c r="I8" s="10"/>
    </row>
    <row r="9" spans="1:9" ht="16.5">
      <c r="A9" s="11"/>
      <c r="D9" s="306" t="s">
        <v>19</v>
      </c>
      <c r="E9" s="9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20</v>
      </c>
      <c r="D12" s="13" t="s">
        <v>15</v>
      </c>
      <c r="E12" s="14"/>
      <c r="F12" s="14"/>
      <c r="G12" s="15"/>
    </row>
    <row r="13" spans="1:9" ht="16.5">
      <c r="D13" s="13"/>
      <c r="E13" s="14"/>
      <c r="F13" s="14"/>
      <c r="G13" s="16"/>
      <c r="H13" s="10"/>
      <c r="I13" s="10"/>
    </row>
    <row r="14" spans="1:9" ht="18.75">
      <c r="A14" s="7" t="s">
        <v>21</v>
      </c>
      <c r="D14" s="13" t="s">
        <v>22</v>
      </c>
      <c r="E14" s="14"/>
      <c r="F14" s="14"/>
      <c r="G14" s="16"/>
      <c r="H14" s="10"/>
      <c r="I14" s="10"/>
    </row>
    <row r="15" spans="1:9" ht="18.75">
      <c r="A15" s="7"/>
      <c r="D15" s="13"/>
      <c r="E15" s="14"/>
      <c r="F15" s="14"/>
      <c r="G15" s="16"/>
      <c r="H15" s="10"/>
      <c r="I15" s="10"/>
    </row>
    <row r="16" spans="1:9" ht="18.75">
      <c r="A16" s="7" t="s">
        <v>98</v>
      </c>
      <c r="B16" s="7"/>
      <c r="C16" s="7"/>
      <c r="D16" s="13" t="s">
        <v>25</v>
      </c>
      <c r="E16" s="14"/>
      <c r="F16" s="14"/>
      <c r="G16" s="16"/>
      <c r="H16" s="10"/>
      <c r="I16" s="10"/>
    </row>
    <row r="17" spans="1:9" ht="18.75">
      <c r="A17" s="7"/>
      <c r="D17" s="13"/>
      <c r="E17" s="14"/>
      <c r="F17" s="14"/>
      <c r="G17" s="15"/>
      <c r="H17" s="7"/>
      <c r="I17" s="7"/>
    </row>
    <row r="18" spans="1:9" ht="18.75">
      <c r="A18" s="7" t="s">
        <v>23</v>
      </c>
      <c r="D18" s="13" t="s">
        <v>24</v>
      </c>
      <c r="E18" s="14"/>
      <c r="F18" s="14"/>
      <c r="G18" s="15"/>
      <c r="H18" s="7"/>
      <c r="I18" s="7"/>
    </row>
    <row r="19" spans="1:9" ht="18.75">
      <c r="A19" s="7"/>
      <c r="D19" s="13"/>
      <c r="E19" s="14"/>
      <c r="F19" s="14"/>
      <c r="G19" s="15"/>
      <c r="H19" s="7"/>
      <c r="I19" s="7"/>
    </row>
    <row r="20" spans="1:9" ht="18.75">
      <c r="A20" s="7"/>
      <c r="D20" s="13"/>
      <c r="E20" s="14"/>
      <c r="F20" s="14"/>
      <c r="G20" s="15"/>
    </row>
    <row r="21" spans="1:9" ht="18.75">
      <c r="A21" s="7" t="s">
        <v>26</v>
      </c>
      <c r="D21" s="13" t="s">
        <v>27</v>
      </c>
      <c r="E21" s="14"/>
      <c r="F21" s="14"/>
      <c r="G21" s="15"/>
    </row>
    <row r="22" spans="1:9" ht="18.75">
      <c r="A22" s="7"/>
      <c r="D22" s="13" t="s">
        <v>28</v>
      </c>
      <c r="E22" s="14"/>
      <c r="F22" s="14"/>
      <c r="G22" s="15"/>
    </row>
    <row r="23" spans="1:9" ht="18.75">
      <c r="F23" s="15"/>
      <c r="G23" s="18"/>
    </row>
    <row r="24" spans="1:9" ht="18.75">
      <c r="A24" s="7" t="s">
        <v>29</v>
      </c>
      <c r="C24" s="17"/>
      <c r="D24" s="8" t="s">
        <v>162</v>
      </c>
      <c r="E24" s="144"/>
      <c r="F24" s="18"/>
      <c r="G24" s="20"/>
    </row>
    <row r="25" spans="1:9" ht="18.75">
      <c r="A25" s="7"/>
      <c r="C25" s="17"/>
      <c r="D25" s="8" t="s">
        <v>30</v>
      </c>
      <c r="E25" s="144"/>
      <c r="F25" s="18"/>
      <c r="G25" s="20"/>
      <c r="H25" s="21"/>
      <c r="I25" s="21"/>
    </row>
    <row r="26" spans="1:9" ht="18" customHeight="1">
      <c r="A26" s="7"/>
      <c r="C26" s="10"/>
      <c r="D26" s="8" t="s">
        <v>31</v>
      </c>
      <c r="E26" s="9"/>
      <c r="F26" s="18"/>
      <c r="G26" s="145"/>
      <c r="H26" s="146"/>
      <c r="I26" s="147"/>
    </row>
    <row r="27" spans="1:9" ht="18.75">
      <c r="A27" s="7"/>
      <c r="D27" s="8"/>
      <c r="E27" s="20"/>
      <c r="F27" s="18"/>
      <c r="G27" s="20"/>
      <c r="H27" s="21"/>
      <c r="I27" s="21"/>
    </row>
    <row r="28" spans="1:9" ht="18.75">
      <c r="A28" s="7" t="s">
        <v>32</v>
      </c>
      <c r="D28" s="306" t="s">
        <v>33</v>
      </c>
      <c r="E28" s="307"/>
      <c r="F28" s="307"/>
      <c r="G28" s="307"/>
      <c r="H28" s="7"/>
      <c r="I28" s="7"/>
    </row>
    <row r="29" spans="1:9" ht="18.75">
      <c r="D29" s="306" t="s">
        <v>34</v>
      </c>
      <c r="E29" s="307"/>
      <c r="F29" s="307"/>
      <c r="G29" s="307"/>
      <c r="H29" s="7"/>
      <c r="I29" s="7"/>
    </row>
    <row r="30" spans="1:9" ht="18.75">
      <c r="A30" s="7"/>
      <c r="D30" s="306" t="s">
        <v>35</v>
      </c>
      <c r="E30" s="307"/>
      <c r="F30" s="307"/>
      <c r="G30" s="307"/>
      <c r="H30" s="7"/>
      <c r="I30" s="7"/>
    </row>
    <row r="31" spans="1:9" ht="18.75">
      <c r="A31" s="7"/>
      <c r="D31" s="306" t="s">
        <v>36</v>
      </c>
      <c r="E31" s="307"/>
      <c r="F31" s="307"/>
      <c r="G31" s="307"/>
    </row>
    <row r="32" spans="1:9" ht="18.75">
      <c r="A32" s="7"/>
      <c r="D32" s="306" t="s">
        <v>37</v>
      </c>
      <c r="E32" s="307"/>
      <c r="F32" s="307"/>
      <c r="G32" s="307"/>
    </row>
    <row r="33" spans="1:9" ht="18.75">
      <c r="A33" s="7"/>
      <c r="D33" s="306" t="s">
        <v>38</v>
      </c>
      <c r="E33" s="307"/>
      <c r="F33" s="307"/>
      <c r="G33" s="307"/>
    </row>
    <row r="34" spans="1:9" ht="18.75">
      <c r="A34" s="7"/>
      <c r="D34" s="8"/>
      <c r="E34" s="144"/>
      <c r="F34" s="144"/>
      <c r="G34" s="144"/>
    </row>
    <row r="35" spans="1:9" ht="18.75">
      <c r="A35" s="7"/>
      <c r="C35" s="21"/>
      <c r="E35" s="144"/>
      <c r="F35" s="144"/>
      <c r="G35" s="144"/>
    </row>
    <row r="36" spans="1:9" ht="18.75">
      <c r="A36" s="7"/>
      <c r="D36" s="8"/>
      <c r="E36" s="144"/>
      <c r="F36" s="144"/>
      <c r="G36" s="144"/>
    </row>
    <row r="37" spans="1:9" ht="18.75">
      <c r="A37" s="7"/>
      <c r="E37" s="19"/>
      <c r="F37" s="15"/>
      <c r="G37" s="19"/>
    </row>
    <row r="38" spans="1:9" ht="18.75">
      <c r="A38" s="7" t="s">
        <v>39</v>
      </c>
      <c r="D38" s="10" t="s">
        <v>40</v>
      </c>
      <c r="E38" s="19"/>
      <c r="F38" s="19"/>
      <c r="G38" s="20"/>
      <c r="I38" s="21"/>
    </row>
    <row r="39" spans="1:9" ht="18.75">
      <c r="A39" s="7"/>
      <c r="E39" s="19"/>
      <c r="F39" s="15"/>
      <c r="G39" s="19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showWhiteSpace="0" view="pageBreakPreview" topLeftCell="A16" zoomScale="90" zoomScaleNormal="90" zoomScaleSheetLayoutView="90" workbookViewId="0">
      <selection activeCell="A54" sqref="A54"/>
    </sheetView>
  </sheetViews>
  <sheetFormatPr defaultColWidth="9.140625" defaultRowHeight="15"/>
  <cols>
    <col min="1" max="1" width="80.42578125" style="22" customWidth="1"/>
    <col min="2" max="2" width="11.5703125" style="32" customWidth="1"/>
    <col min="3" max="3" width="5.28515625" style="27" customWidth="1"/>
    <col min="4" max="4" width="12.28515625" style="27" customWidth="1"/>
    <col min="5" max="5" width="2.140625" style="27" customWidth="1"/>
    <col min="6" max="6" width="12.28515625" style="27" customWidth="1"/>
    <col min="7" max="7" width="1.5703125" style="27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6384" width="9.140625" style="22"/>
  </cols>
  <sheetData>
    <row r="1" spans="1:10">
      <c r="A1" s="361" t="s">
        <v>13</v>
      </c>
      <c r="B1" s="362"/>
      <c r="C1" s="362"/>
      <c r="D1" s="362"/>
      <c r="E1" s="362"/>
      <c r="F1" s="362"/>
      <c r="G1" s="362"/>
    </row>
    <row r="2" spans="1:10" s="23" customFormat="1">
      <c r="A2" s="363" t="s">
        <v>41</v>
      </c>
      <c r="B2" s="364"/>
      <c r="C2" s="364"/>
      <c r="D2" s="364"/>
      <c r="E2" s="364"/>
      <c r="F2" s="364"/>
      <c r="G2" s="364"/>
    </row>
    <row r="3" spans="1:10">
      <c r="A3" s="72" t="s">
        <v>42</v>
      </c>
      <c r="B3" s="198"/>
      <c r="C3" s="24"/>
      <c r="D3" s="24"/>
      <c r="E3" s="24"/>
      <c r="F3" s="24"/>
      <c r="G3" s="24"/>
    </row>
    <row r="4" spans="1:10" ht="4.5" customHeight="1">
      <c r="A4" s="293"/>
      <c r="B4" s="198"/>
      <c r="C4" s="24"/>
      <c r="D4" s="24"/>
      <c r="E4" s="24"/>
      <c r="F4" s="24"/>
      <c r="G4" s="24"/>
    </row>
    <row r="5" spans="1:10" ht="5.25" customHeight="1">
      <c r="A5" s="293"/>
      <c r="B5" s="198"/>
      <c r="C5" s="24"/>
      <c r="D5" s="24"/>
      <c r="E5" s="24"/>
      <c r="F5" s="24"/>
      <c r="G5" s="24"/>
    </row>
    <row r="6" spans="1:10" ht="15" customHeight="1">
      <c r="A6" s="23"/>
      <c r="B6" s="365" t="s">
        <v>43</v>
      </c>
      <c r="C6" s="294"/>
      <c r="D6" s="366" t="s">
        <v>12</v>
      </c>
      <c r="E6" s="294"/>
      <c r="F6" s="366" t="s">
        <v>3</v>
      </c>
      <c r="G6" s="294"/>
    </row>
    <row r="7" spans="1:10">
      <c r="A7" s="23"/>
      <c r="B7" s="365"/>
      <c r="C7" s="294"/>
      <c r="D7" s="367"/>
      <c r="E7" s="294"/>
      <c r="F7" s="367"/>
      <c r="G7" s="294"/>
    </row>
    <row r="8" spans="1:10">
      <c r="A8" s="26"/>
    </row>
    <row r="9" spans="1:10">
      <c r="A9" s="26"/>
    </row>
    <row r="10" spans="1:10" ht="15" customHeight="1">
      <c r="A10" s="314" t="s">
        <v>44</v>
      </c>
      <c r="B10" s="32">
        <v>3</v>
      </c>
      <c r="D10" s="28">
        <v>719711</v>
      </c>
      <c r="F10" s="28">
        <v>638390</v>
      </c>
      <c r="J10" s="29"/>
    </row>
    <row r="11" spans="1:10">
      <c r="A11" s="314" t="s">
        <v>45</v>
      </c>
      <c r="B11" s="32">
        <v>4</v>
      </c>
      <c r="D11" s="28">
        <v>3284</v>
      </c>
      <c r="F11" s="28">
        <v>3783</v>
      </c>
    </row>
    <row r="12" spans="1:10">
      <c r="A12" s="315" t="s">
        <v>46</v>
      </c>
      <c r="D12" s="31">
        <v>4337</v>
      </c>
      <c r="F12" s="31">
        <v>-2383</v>
      </c>
      <c r="G12" s="32"/>
      <c r="J12" s="29"/>
    </row>
    <row r="13" spans="1:10">
      <c r="A13" s="314" t="s">
        <v>47</v>
      </c>
      <c r="B13" s="32">
        <v>5</v>
      </c>
      <c r="D13" s="28">
        <v>-67662</v>
      </c>
      <c r="F13" s="28">
        <v>-57989</v>
      </c>
      <c r="H13" s="33"/>
      <c r="J13" s="29"/>
    </row>
    <row r="14" spans="1:10">
      <c r="A14" s="314" t="s">
        <v>48</v>
      </c>
      <c r="B14" s="32">
        <v>6</v>
      </c>
      <c r="D14" s="28">
        <v>-44924</v>
      </c>
      <c r="F14" s="28">
        <v>-41306</v>
      </c>
      <c r="H14" s="33"/>
      <c r="J14" s="29"/>
    </row>
    <row r="15" spans="1:10">
      <c r="A15" s="314" t="s">
        <v>49</v>
      </c>
      <c r="B15" s="32">
        <v>7</v>
      </c>
      <c r="D15" s="28">
        <v>-72326</v>
      </c>
      <c r="F15" s="28">
        <v>-65003</v>
      </c>
      <c r="H15" s="34"/>
    </row>
    <row r="16" spans="1:10">
      <c r="A16" s="30" t="s">
        <v>50</v>
      </c>
      <c r="B16" s="32" t="s">
        <v>5</v>
      </c>
      <c r="D16" s="28">
        <v>-23019</v>
      </c>
      <c r="F16" s="28">
        <v>-20129</v>
      </c>
      <c r="H16" s="33"/>
    </row>
    <row r="17" spans="1:11">
      <c r="A17" s="23" t="s">
        <v>163</v>
      </c>
      <c r="D17" s="28">
        <v>-470612</v>
      </c>
      <c r="F17" s="28">
        <v>-418001</v>
      </c>
      <c r="H17" s="33"/>
    </row>
    <row r="18" spans="1:11">
      <c r="A18" s="23" t="s">
        <v>51</v>
      </c>
      <c r="B18" s="32" t="s">
        <v>2</v>
      </c>
      <c r="D18" s="28">
        <v>-5233</v>
      </c>
      <c r="F18" s="28">
        <v>-5466</v>
      </c>
      <c r="H18" s="34"/>
      <c r="J18" s="29"/>
    </row>
    <row r="19" spans="1:11" ht="15" customHeight="1">
      <c r="A19" s="316" t="s">
        <v>52</v>
      </c>
      <c r="D19" s="35">
        <f>SUM(D10:D18)</f>
        <v>43556</v>
      </c>
      <c r="F19" s="35">
        <f>SUM(F10:F18)</f>
        <v>31896</v>
      </c>
      <c r="H19" s="33"/>
      <c r="K19" s="29"/>
    </row>
    <row r="20" spans="1:11" ht="8.25" customHeight="1">
      <c r="A20" s="23"/>
      <c r="D20" s="28"/>
      <c r="F20" s="28"/>
      <c r="H20" s="33"/>
    </row>
    <row r="21" spans="1:11">
      <c r="A21" s="23" t="s">
        <v>53</v>
      </c>
      <c r="B21" s="32">
        <v>10</v>
      </c>
      <c r="D21" s="28">
        <v>6635</v>
      </c>
      <c r="F21" s="28">
        <v>4679</v>
      </c>
      <c r="H21" s="33"/>
    </row>
    <row r="22" spans="1:11">
      <c r="A22" s="23" t="s">
        <v>54</v>
      </c>
      <c r="B22" s="32">
        <v>11</v>
      </c>
      <c r="D22" s="28">
        <v>-10416</v>
      </c>
      <c r="F22" s="28">
        <v>-9972</v>
      </c>
      <c r="H22" s="33"/>
    </row>
    <row r="23" spans="1:11">
      <c r="A23" s="313" t="s">
        <v>55</v>
      </c>
      <c r="D23" s="35">
        <f>SUM(D21:D22)</f>
        <v>-3781</v>
      </c>
      <c r="F23" s="35">
        <f>SUM(F21:F22)</f>
        <v>-5293</v>
      </c>
      <c r="H23" s="33"/>
    </row>
    <row r="24" spans="1:11" ht="9" customHeight="1">
      <c r="A24" s="36"/>
      <c r="D24" s="38"/>
      <c r="F24" s="38"/>
      <c r="H24" s="33"/>
    </row>
    <row r="25" spans="1:11">
      <c r="A25" s="23" t="s">
        <v>164</v>
      </c>
      <c r="B25" s="32">
        <v>12</v>
      </c>
      <c r="D25" s="28">
        <v>-228</v>
      </c>
      <c r="F25" s="28">
        <v>-367</v>
      </c>
      <c r="H25" s="33"/>
    </row>
    <row r="26" spans="1:11">
      <c r="A26" s="23" t="s">
        <v>165</v>
      </c>
      <c r="D26" s="28">
        <v>1101</v>
      </c>
      <c r="F26" s="28">
        <v>12866</v>
      </c>
      <c r="H26" s="33"/>
    </row>
    <row r="27" spans="1:11">
      <c r="A27" s="316" t="s">
        <v>56</v>
      </c>
      <c r="D27" s="35">
        <f>D19+D23+D25+D26</f>
        <v>40648</v>
      </c>
      <c r="F27" s="35">
        <f>F19+F23+F25+F26</f>
        <v>39102</v>
      </c>
      <c r="H27" s="37"/>
    </row>
    <row r="28" spans="1:11" ht="6.75" customHeight="1">
      <c r="A28" s="293"/>
      <c r="D28" s="156"/>
      <c r="F28" s="156"/>
      <c r="H28" s="37"/>
    </row>
    <row r="29" spans="1:11">
      <c r="A29" s="23" t="s">
        <v>166</v>
      </c>
      <c r="D29" s="39">
        <f>-6416</f>
        <v>-6416</v>
      </c>
      <c r="F29" s="39">
        <v>-6049</v>
      </c>
      <c r="H29" s="37"/>
    </row>
    <row r="30" spans="1:11" ht="6.75" customHeight="1">
      <c r="A30" s="293"/>
      <c r="B30" s="199"/>
      <c r="C30" s="40"/>
      <c r="D30" s="38"/>
      <c r="E30" s="40"/>
      <c r="F30" s="38"/>
      <c r="G30" s="40"/>
      <c r="H30" s="37"/>
      <c r="J30" s="41"/>
    </row>
    <row r="31" spans="1:11" ht="7.5" customHeight="1">
      <c r="A31" s="293"/>
      <c r="B31" s="199"/>
      <c r="C31" s="40"/>
      <c r="D31" s="38"/>
      <c r="E31" s="40"/>
      <c r="F31" s="38"/>
      <c r="G31" s="40"/>
      <c r="H31" s="37"/>
      <c r="J31" s="41"/>
    </row>
    <row r="32" spans="1:11" ht="15.75" thickBot="1">
      <c r="A32" s="316" t="s">
        <v>57</v>
      </c>
      <c r="B32" s="199"/>
      <c r="C32" s="40"/>
      <c r="D32" s="141">
        <f>D27+D29</f>
        <v>34232</v>
      </c>
      <c r="E32" s="40"/>
      <c r="F32" s="141">
        <f>F27+F29</f>
        <v>33053</v>
      </c>
      <c r="G32" s="40"/>
      <c r="H32" s="37"/>
      <c r="J32" s="41"/>
    </row>
    <row r="33" spans="1:10" ht="15.75" thickTop="1">
      <c r="A33" s="293"/>
      <c r="B33" s="199"/>
      <c r="C33" s="40"/>
      <c r="D33" s="38"/>
      <c r="E33" s="40"/>
      <c r="F33" s="38"/>
      <c r="G33" s="40"/>
      <c r="H33" s="37"/>
      <c r="J33" s="41"/>
    </row>
    <row r="34" spans="1:10">
      <c r="A34" s="36" t="s">
        <v>58</v>
      </c>
      <c r="C34" s="43"/>
      <c r="D34" s="38"/>
      <c r="E34" s="43"/>
      <c r="F34" s="38"/>
      <c r="G34" s="40"/>
      <c r="H34" s="37"/>
      <c r="J34" s="41"/>
    </row>
    <row r="35" spans="1:10">
      <c r="A35" s="317" t="s">
        <v>59</v>
      </c>
      <c r="B35" s="200"/>
      <c r="C35" s="43"/>
      <c r="D35" s="38"/>
      <c r="E35" s="43"/>
      <c r="F35" s="38"/>
      <c r="G35" s="40"/>
      <c r="H35" s="37"/>
      <c r="J35" s="41"/>
    </row>
    <row r="36" spans="1:10">
      <c r="A36" s="318" t="s">
        <v>60</v>
      </c>
      <c r="B36" s="200"/>
      <c r="C36" s="43"/>
      <c r="D36" s="205">
        <v>-22</v>
      </c>
      <c r="E36" s="43"/>
      <c r="F36" s="310" t="s">
        <v>1</v>
      </c>
      <c r="G36" s="40"/>
      <c r="H36" s="37"/>
      <c r="J36" s="41"/>
    </row>
    <row r="37" spans="1:10">
      <c r="A37" s="309"/>
      <c r="B37" s="200"/>
      <c r="C37" s="43"/>
      <c r="D37" s="311">
        <f>SUM(D36)</f>
        <v>-22</v>
      </c>
      <c r="E37" s="43"/>
      <c r="F37" s="35" t="s">
        <v>1</v>
      </c>
      <c r="G37" s="40"/>
      <c r="H37" s="37"/>
      <c r="J37" s="41"/>
    </row>
    <row r="38" spans="1:10">
      <c r="A38" s="317" t="s">
        <v>61</v>
      </c>
      <c r="B38" s="200"/>
      <c r="C38" s="43"/>
      <c r="D38" s="53"/>
      <c r="E38" s="43"/>
      <c r="F38" s="38"/>
      <c r="G38" s="40"/>
      <c r="H38" s="37"/>
      <c r="J38" s="41"/>
    </row>
    <row r="39" spans="1:10">
      <c r="A39" s="319" t="s">
        <v>62</v>
      </c>
      <c r="B39" s="200"/>
      <c r="C39" s="43"/>
      <c r="D39" s="44">
        <v>2052</v>
      </c>
      <c r="E39" s="44"/>
      <c r="F39" s="44">
        <v>-84</v>
      </c>
      <c r="G39" s="40"/>
      <c r="H39" s="37"/>
      <c r="J39" s="41"/>
    </row>
    <row r="40" spans="1:10">
      <c r="A40" s="319" t="s">
        <v>167</v>
      </c>
      <c r="B40" s="200"/>
      <c r="C40" s="43"/>
      <c r="D40" s="205">
        <v>-704</v>
      </c>
      <c r="E40" s="53"/>
      <c r="F40" s="205">
        <v>2530</v>
      </c>
      <c r="G40" s="40"/>
      <c r="H40" s="37"/>
      <c r="J40" s="41"/>
    </row>
    <row r="41" spans="1:10">
      <c r="A41" s="159"/>
      <c r="C41" s="43"/>
      <c r="D41" s="38">
        <f>D39+D40</f>
        <v>1348</v>
      </c>
      <c r="E41" s="43"/>
      <c r="F41" s="38">
        <f>F39+F40</f>
        <v>2446</v>
      </c>
      <c r="G41" s="40"/>
      <c r="H41" s="37"/>
      <c r="J41" s="41"/>
    </row>
    <row r="42" spans="1:10">
      <c r="A42" s="298" t="s">
        <v>63</v>
      </c>
      <c r="B42" s="200">
        <v>13</v>
      </c>
      <c r="C42" s="43"/>
      <c r="D42" s="35">
        <f>+D41+D37</f>
        <v>1326</v>
      </c>
      <c r="E42" s="43"/>
      <c r="F42" s="35">
        <f>+F41</f>
        <v>2446</v>
      </c>
      <c r="G42" s="40"/>
      <c r="H42" s="37"/>
      <c r="J42" s="41"/>
    </row>
    <row r="43" spans="1:10">
      <c r="A43" s="159"/>
      <c r="B43" s="200"/>
      <c r="C43" s="43"/>
      <c r="D43" s="38"/>
      <c r="E43" s="43"/>
      <c r="F43" s="38"/>
      <c r="G43" s="40"/>
      <c r="H43" s="37"/>
      <c r="J43" s="41"/>
    </row>
    <row r="44" spans="1:10" ht="15.75" thickBot="1">
      <c r="A44" s="298" t="s">
        <v>64</v>
      </c>
      <c r="B44" s="199"/>
      <c r="C44" s="40"/>
      <c r="D44" s="42">
        <f>+D32+D42</f>
        <v>35558</v>
      </c>
      <c r="E44" s="40"/>
      <c r="F44" s="42">
        <f>+F32+F42</f>
        <v>35499</v>
      </c>
      <c r="G44" s="40"/>
      <c r="H44" s="37"/>
      <c r="J44" s="41"/>
    </row>
    <row r="45" spans="1:10" ht="8.25" customHeight="1" thickTop="1">
      <c r="A45" s="159"/>
      <c r="B45" s="200"/>
      <c r="C45" s="43"/>
      <c r="D45" s="38"/>
      <c r="E45" s="43"/>
      <c r="F45" s="38"/>
      <c r="G45" s="40"/>
      <c r="H45" s="37"/>
      <c r="J45" s="41"/>
    </row>
    <row r="46" spans="1:10">
      <c r="A46" s="313" t="s">
        <v>168</v>
      </c>
      <c r="B46" s="201"/>
      <c r="C46" s="46"/>
      <c r="D46" s="47"/>
      <c r="E46" s="46"/>
      <c r="F46" s="47"/>
      <c r="G46" s="48"/>
      <c r="H46" s="37"/>
    </row>
    <row r="47" spans="1:10">
      <c r="A47" s="345" t="s">
        <v>169</v>
      </c>
      <c r="B47" s="51"/>
      <c r="C47" s="49"/>
      <c r="D47" s="50">
        <v>32669</v>
      </c>
      <c r="E47" s="49"/>
      <c r="F47" s="50">
        <v>31627</v>
      </c>
      <c r="G47" s="51"/>
      <c r="H47" s="37"/>
    </row>
    <row r="48" spans="1:10">
      <c r="A48" s="345" t="s">
        <v>170</v>
      </c>
      <c r="B48" s="51"/>
      <c r="C48" s="49"/>
      <c r="D48" s="53">
        <f>1563</f>
        <v>1563</v>
      </c>
      <c r="E48" s="49"/>
      <c r="F48" s="53">
        <v>1426</v>
      </c>
      <c r="G48" s="49"/>
      <c r="H48" s="37"/>
    </row>
    <row r="49" spans="1:10" ht="9" customHeight="1">
      <c r="A49" s="54"/>
      <c r="B49" s="201"/>
      <c r="C49" s="46"/>
      <c r="D49" s="155"/>
      <c r="E49" s="46"/>
      <c r="F49" s="155"/>
      <c r="G49" s="48"/>
      <c r="H49" s="37"/>
    </row>
    <row r="50" spans="1:10">
      <c r="A50" s="36" t="s">
        <v>171</v>
      </c>
      <c r="B50" s="201"/>
      <c r="C50" s="46"/>
      <c r="D50" s="155"/>
      <c r="E50" s="46"/>
      <c r="F50" s="155"/>
      <c r="G50" s="48"/>
      <c r="H50" s="37"/>
    </row>
    <row r="51" spans="1:10">
      <c r="A51" s="345" t="s">
        <v>169</v>
      </c>
      <c r="B51" s="51"/>
      <c r="C51" s="49"/>
      <c r="D51" s="50">
        <v>34997</v>
      </c>
      <c r="E51" s="49"/>
      <c r="F51" s="50">
        <v>33297</v>
      </c>
      <c r="G51" s="51"/>
      <c r="H51" s="37"/>
      <c r="J51" s="45"/>
    </row>
    <row r="52" spans="1:10">
      <c r="A52" s="345" t="s">
        <v>170</v>
      </c>
      <c r="B52" s="51"/>
      <c r="C52" s="49"/>
      <c r="D52" s="53">
        <v>561</v>
      </c>
      <c r="E52" s="49"/>
      <c r="F52" s="53">
        <v>2202</v>
      </c>
      <c r="G52" s="49"/>
      <c r="H52" s="37"/>
    </row>
    <row r="53" spans="1:10" ht="8.25" customHeight="1">
      <c r="A53" s="52"/>
      <c r="B53" s="55"/>
      <c r="C53" s="55"/>
      <c r="D53" s="56"/>
      <c r="E53" s="55"/>
      <c r="F53" s="56"/>
      <c r="G53" s="55"/>
    </row>
    <row r="54" spans="1:10">
      <c r="A54" s="23"/>
    </row>
    <row r="55" spans="1:10">
      <c r="A55" s="57"/>
    </row>
    <row r="56" spans="1:10">
      <c r="A56" s="208" t="s">
        <v>65</v>
      </c>
      <c r="B56" s="199"/>
      <c r="C56" s="40"/>
      <c r="D56" s="40"/>
      <c r="E56" s="40"/>
      <c r="F56" s="40"/>
      <c r="G56" s="40"/>
    </row>
    <row r="57" spans="1:10">
      <c r="A57" s="208"/>
      <c r="B57" s="199"/>
      <c r="C57" s="40"/>
      <c r="D57" s="40"/>
      <c r="E57" s="40"/>
      <c r="F57" s="40"/>
      <c r="G57" s="40"/>
    </row>
    <row r="58" spans="1:10">
      <c r="A58" s="57"/>
    </row>
    <row r="60" spans="1:10">
      <c r="A60" s="58" t="s">
        <v>20</v>
      </c>
    </row>
    <row r="61" spans="1:10">
      <c r="A61" s="59" t="s">
        <v>15</v>
      </c>
    </row>
    <row r="63" spans="1:10">
      <c r="A63" s="58" t="s">
        <v>21</v>
      </c>
    </row>
    <row r="64" spans="1:10">
      <c r="A64" s="59" t="s">
        <v>22</v>
      </c>
    </row>
    <row r="65" spans="1:7">
      <c r="A65" s="60"/>
    </row>
    <row r="66" spans="1:7">
      <c r="A66" s="61" t="s">
        <v>98</v>
      </c>
    </row>
    <row r="67" spans="1:7">
      <c r="A67" s="160" t="s">
        <v>25</v>
      </c>
    </row>
    <row r="69" spans="1:7">
      <c r="A69" s="23"/>
    </row>
    <row r="70" spans="1:7">
      <c r="A70" s="23"/>
    </row>
    <row r="71" spans="1:7">
      <c r="A71" s="23"/>
    </row>
    <row r="72" spans="1:7">
      <c r="A72" s="23"/>
    </row>
    <row r="73" spans="1:7">
      <c r="A73" s="360"/>
      <c r="B73" s="360"/>
      <c r="C73" s="360"/>
      <c r="D73" s="360"/>
      <c r="E73" s="360"/>
      <c r="F73" s="360"/>
      <c r="G73" s="360"/>
    </row>
    <row r="74" spans="1:7" ht="17.25" customHeight="1">
      <c r="A74" s="58"/>
      <c r="B74" s="62"/>
      <c r="C74" s="62"/>
      <c r="D74" s="62"/>
      <c r="E74" s="62"/>
      <c r="F74" s="62"/>
      <c r="G74" s="62"/>
    </row>
    <row r="75" spans="1:7">
      <c r="A75" s="63"/>
    </row>
    <row r="76" spans="1:7">
      <c r="A76" s="64"/>
    </row>
    <row r="77" spans="1:7">
      <c r="A77" s="65"/>
    </row>
    <row r="78" spans="1:7">
      <c r="A78" s="65"/>
    </row>
    <row r="79" spans="1:7">
      <c r="A79" s="61"/>
    </row>
    <row r="80" spans="1:7">
      <c r="A80" s="66"/>
    </row>
    <row r="81" spans="1:1">
      <c r="A81" s="60"/>
    </row>
    <row r="86" spans="1:1">
      <c r="A86" s="67"/>
    </row>
  </sheetData>
  <mergeCells count="6">
    <mergeCell ref="A73:G73"/>
    <mergeCell ref="A1:G1"/>
    <mergeCell ref="A2:G2"/>
    <mergeCell ref="B6:B7"/>
    <mergeCell ref="F6:F7"/>
    <mergeCell ref="D6:D7"/>
  </mergeCells>
  <pageMargins left="0.6692913385826772" right="0.39370078740157483" top="0.51181102362204722" bottom="0.47244094488188981" header="0.31496062992125984" footer="0.31496062992125984"/>
  <pageSetup paperSize="9" scale="74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view="pageBreakPreview" topLeftCell="A34" zoomScale="90" zoomScaleNormal="90" zoomScaleSheetLayoutView="90" workbookViewId="0">
      <selection activeCell="A55" sqref="A55"/>
    </sheetView>
  </sheetViews>
  <sheetFormatPr defaultColWidth="9.140625" defaultRowHeight="12.75"/>
  <cols>
    <col min="1" max="1" width="67.42578125" style="71" customWidth="1"/>
    <col min="2" max="2" width="8.28515625" style="71" customWidth="1"/>
    <col min="3" max="3" width="12.7109375" style="71" customWidth="1"/>
    <col min="4" max="4" width="14.42578125" style="100" customWidth="1"/>
    <col min="5" max="5" width="1.28515625" style="71" customWidth="1"/>
    <col min="6" max="6" width="14.5703125" style="100" customWidth="1"/>
    <col min="7" max="7" width="1.28515625" style="71" customWidth="1"/>
    <col min="8" max="8" width="1.5703125" style="71" customWidth="1"/>
    <col min="9" max="16384" width="9.140625" style="71"/>
  </cols>
  <sheetData>
    <row r="1" spans="1:8" ht="14.25">
      <c r="A1" s="68" t="s">
        <v>13</v>
      </c>
      <c r="B1" s="69"/>
      <c r="C1" s="69"/>
      <c r="D1" s="70"/>
      <c r="E1" s="69"/>
      <c r="F1" s="70"/>
      <c r="G1" s="69"/>
    </row>
    <row r="2" spans="1:8" ht="14.25">
      <c r="A2" s="72" t="s">
        <v>66</v>
      </c>
      <c r="B2" s="73"/>
      <c r="C2" s="73"/>
      <c r="D2" s="74"/>
      <c r="E2" s="73"/>
      <c r="F2" s="74"/>
      <c r="G2" s="73"/>
    </row>
    <row r="3" spans="1:8" ht="15">
      <c r="A3" s="72" t="s">
        <v>42</v>
      </c>
      <c r="B3" s="75"/>
      <c r="C3" s="75"/>
      <c r="D3" s="76"/>
      <c r="E3" s="75"/>
      <c r="F3" s="76"/>
      <c r="G3" s="75"/>
    </row>
    <row r="4" spans="1:8" ht="26.25" customHeight="1">
      <c r="A4" s="77"/>
      <c r="B4" s="25"/>
      <c r="C4" s="365" t="s">
        <v>43</v>
      </c>
      <c r="D4" s="368" t="s">
        <v>67</v>
      </c>
      <c r="E4" s="158"/>
      <c r="F4" s="368" t="s">
        <v>68</v>
      </c>
      <c r="G4" s="202"/>
    </row>
    <row r="5" spans="1:8" ht="12" customHeight="1">
      <c r="B5" s="25"/>
      <c r="C5" s="365"/>
      <c r="D5" s="369"/>
      <c r="E5" s="158"/>
      <c r="F5" s="369"/>
      <c r="G5" s="202"/>
    </row>
    <row r="6" spans="1:8" ht="12" customHeight="1">
      <c r="B6" s="161"/>
      <c r="C6" s="162"/>
      <c r="D6" s="163"/>
      <c r="E6" s="162"/>
      <c r="F6" s="204"/>
      <c r="G6" s="202"/>
    </row>
    <row r="7" spans="1:8" ht="14.25">
      <c r="A7" s="313" t="s">
        <v>69</v>
      </c>
      <c r="B7" s="32"/>
      <c r="C7" s="32"/>
      <c r="D7" s="78"/>
      <c r="E7" s="32"/>
      <c r="F7" s="78"/>
      <c r="G7" s="32"/>
    </row>
    <row r="8" spans="1:8" ht="14.25">
      <c r="A8" s="313" t="s">
        <v>70</v>
      </c>
      <c r="B8" s="79"/>
      <c r="C8" s="79"/>
      <c r="D8" s="80"/>
      <c r="E8" s="79"/>
      <c r="F8" s="80"/>
      <c r="G8" s="79"/>
    </row>
    <row r="9" spans="1:8" ht="15">
      <c r="A9" s="320" t="s">
        <v>71</v>
      </c>
      <c r="B9" s="82"/>
      <c r="C9" s="82">
        <v>14</v>
      </c>
      <c r="D9" s="206">
        <v>312243</v>
      </c>
      <c r="E9" s="82"/>
      <c r="F9" s="303">
        <v>321215</v>
      </c>
      <c r="G9" s="82"/>
    </row>
    <row r="10" spans="1:8" ht="15">
      <c r="A10" s="321" t="s">
        <v>72</v>
      </c>
      <c r="B10" s="82"/>
      <c r="C10" s="82">
        <v>15</v>
      </c>
      <c r="D10" s="206">
        <v>51618</v>
      </c>
      <c r="E10" s="82"/>
      <c r="F10" s="303">
        <v>34601</v>
      </c>
      <c r="G10" s="82"/>
    </row>
    <row r="11" spans="1:8" ht="15">
      <c r="A11" s="84" t="s">
        <v>173</v>
      </c>
      <c r="B11" s="82"/>
      <c r="C11" s="82">
        <v>15</v>
      </c>
      <c r="D11" s="206">
        <v>21086</v>
      </c>
      <c r="E11" s="82"/>
      <c r="F11" s="303">
        <v>9885</v>
      </c>
      <c r="G11" s="82"/>
    </row>
    <row r="12" spans="1:8" ht="15">
      <c r="A12" s="320" t="s">
        <v>73</v>
      </c>
      <c r="B12" s="82"/>
      <c r="C12" s="82">
        <v>16</v>
      </c>
      <c r="D12" s="206">
        <v>9502</v>
      </c>
      <c r="E12" s="82"/>
      <c r="F12" s="303">
        <v>9483</v>
      </c>
      <c r="G12" s="82"/>
    </row>
    <row r="13" spans="1:8" ht="15">
      <c r="A13" s="321" t="s">
        <v>74</v>
      </c>
      <c r="B13" s="82"/>
      <c r="C13" s="82">
        <v>17</v>
      </c>
      <c r="D13" s="206">
        <v>16546</v>
      </c>
      <c r="E13" s="82"/>
      <c r="F13" s="303">
        <v>18715</v>
      </c>
      <c r="G13" s="82"/>
    </row>
    <row r="14" spans="1:8" ht="15">
      <c r="A14" s="321" t="s">
        <v>75</v>
      </c>
      <c r="B14" s="82"/>
      <c r="C14" s="82">
        <v>18</v>
      </c>
      <c r="D14" s="206">
        <v>7634</v>
      </c>
      <c r="E14" s="82"/>
      <c r="F14" s="303">
        <v>5721</v>
      </c>
      <c r="G14" s="82"/>
    </row>
    <row r="15" spans="1:8" ht="15">
      <c r="A15" s="86" t="s">
        <v>76</v>
      </c>
      <c r="B15" s="82"/>
      <c r="C15" s="82">
        <v>19</v>
      </c>
      <c r="D15" s="206">
        <v>12233</v>
      </c>
      <c r="E15" s="82"/>
      <c r="F15" s="303">
        <v>10028</v>
      </c>
      <c r="G15" s="82"/>
      <c r="H15" s="151"/>
    </row>
    <row r="16" spans="1:8" ht="15">
      <c r="A16" s="86" t="s">
        <v>77</v>
      </c>
      <c r="B16" s="82"/>
      <c r="C16" s="82">
        <v>20</v>
      </c>
      <c r="D16" s="206">
        <v>3918</v>
      </c>
      <c r="E16" s="82"/>
      <c r="F16" s="303">
        <v>4149</v>
      </c>
      <c r="G16" s="82"/>
    </row>
    <row r="17" spans="1:10" ht="15">
      <c r="A17" s="84" t="s">
        <v>172</v>
      </c>
      <c r="B17" s="93"/>
      <c r="C17" s="93"/>
      <c r="D17" s="206">
        <v>2747</v>
      </c>
      <c r="E17" s="93"/>
      <c r="F17" s="303">
        <v>2802</v>
      </c>
      <c r="G17" s="93"/>
    </row>
    <row r="18" spans="1:10" ht="14.25" customHeight="1">
      <c r="A18" s="87"/>
      <c r="B18" s="79"/>
      <c r="C18" s="79"/>
      <c r="D18" s="88">
        <f>SUM(D9:D17)</f>
        <v>437527</v>
      </c>
      <c r="E18" s="79"/>
      <c r="F18" s="88">
        <f>SUM(F9:F17)</f>
        <v>416599</v>
      </c>
      <c r="G18" s="79"/>
    </row>
    <row r="19" spans="1:10" ht="15">
      <c r="A19" s="313" t="s">
        <v>78</v>
      </c>
      <c r="B19" s="79"/>
      <c r="C19" s="79"/>
      <c r="D19" s="288"/>
      <c r="E19" s="79"/>
      <c r="F19" s="152"/>
      <c r="G19" s="79"/>
      <c r="H19" s="148"/>
    </row>
    <row r="20" spans="1:10" ht="15">
      <c r="A20" s="23" t="s">
        <v>79</v>
      </c>
      <c r="B20" s="82"/>
      <c r="C20" s="82">
        <v>21</v>
      </c>
      <c r="D20" s="206">
        <v>200664</v>
      </c>
      <c r="E20" s="82"/>
      <c r="F20" s="304">
        <v>171791</v>
      </c>
      <c r="G20" s="82"/>
    </row>
    <row r="21" spans="1:10" ht="15">
      <c r="A21" s="23" t="s">
        <v>80</v>
      </c>
      <c r="B21" s="82"/>
      <c r="C21" s="153">
        <v>22</v>
      </c>
      <c r="D21" s="206">
        <v>243951</v>
      </c>
      <c r="E21" s="153"/>
      <c r="F21" s="304">
        <v>215583</v>
      </c>
      <c r="G21" s="153"/>
    </row>
    <row r="22" spans="1:10" ht="15">
      <c r="A22" s="23" t="s">
        <v>81</v>
      </c>
      <c r="B22" s="82"/>
      <c r="C22" s="153">
        <v>23</v>
      </c>
      <c r="D22" s="206">
        <v>13982</v>
      </c>
      <c r="E22" s="153"/>
      <c r="F22" s="304">
        <v>14982</v>
      </c>
      <c r="G22" s="153"/>
      <c r="H22" s="85"/>
      <c r="J22" s="85"/>
    </row>
    <row r="23" spans="1:10" ht="15">
      <c r="A23" s="346" t="s">
        <v>174</v>
      </c>
      <c r="B23" s="82"/>
      <c r="C23" s="82">
        <v>24</v>
      </c>
      <c r="D23" s="206">
        <v>23142</v>
      </c>
      <c r="E23" s="82"/>
      <c r="F23" s="304">
        <v>17727</v>
      </c>
      <c r="G23" s="82"/>
    </row>
    <row r="24" spans="1:10" ht="15">
      <c r="A24" s="23" t="s">
        <v>82</v>
      </c>
      <c r="B24" s="82"/>
      <c r="C24" s="82">
        <v>25</v>
      </c>
      <c r="D24" s="206">
        <v>30734</v>
      </c>
      <c r="E24" s="82"/>
      <c r="F24" s="304">
        <v>22539</v>
      </c>
      <c r="G24" s="82"/>
    </row>
    <row r="25" spans="1:10" ht="14.25">
      <c r="A25" s="72"/>
      <c r="B25" s="79"/>
      <c r="C25" s="82"/>
      <c r="D25" s="88">
        <f>SUM(D20:D24)</f>
        <v>512473</v>
      </c>
      <c r="E25" s="82"/>
      <c r="F25" s="88">
        <f>SUM(F20:F24)</f>
        <v>442622</v>
      </c>
      <c r="G25" s="82"/>
    </row>
    <row r="26" spans="1:10" ht="6.75" customHeight="1">
      <c r="A26" s="72"/>
      <c r="B26" s="79"/>
      <c r="C26" s="82"/>
      <c r="D26" s="89"/>
      <c r="E26" s="82"/>
      <c r="F26" s="89"/>
      <c r="G26" s="82"/>
    </row>
    <row r="27" spans="1:10" ht="15" thickBot="1">
      <c r="A27" s="316" t="s">
        <v>83</v>
      </c>
      <c r="B27" s="79"/>
      <c r="C27" s="82"/>
      <c r="D27" s="91">
        <f>SUM(D25,D18)</f>
        <v>950000</v>
      </c>
      <c r="E27" s="82"/>
      <c r="F27" s="91">
        <f>SUM(F25,F18)</f>
        <v>859221</v>
      </c>
      <c r="G27" s="82"/>
      <c r="H27" s="149"/>
    </row>
    <row r="28" spans="1:10" ht="8.25" customHeight="1" thickTop="1">
      <c r="A28" s="72"/>
      <c r="B28" s="79"/>
      <c r="C28" s="79"/>
      <c r="D28" s="89"/>
      <c r="E28" s="79"/>
      <c r="F28" s="89"/>
      <c r="G28" s="79"/>
    </row>
    <row r="29" spans="1:10" ht="14.25">
      <c r="A29" s="313" t="s">
        <v>84</v>
      </c>
      <c r="B29" s="32"/>
      <c r="C29" s="32"/>
      <c r="D29" s="89"/>
      <c r="E29" s="32"/>
      <c r="F29" s="89"/>
      <c r="G29" s="32"/>
    </row>
    <row r="30" spans="1:10" ht="14.25">
      <c r="A30" s="347" t="s">
        <v>175</v>
      </c>
      <c r="B30" s="32"/>
      <c r="C30" s="32"/>
      <c r="D30" s="92"/>
      <c r="E30" s="32"/>
      <c r="F30" s="92"/>
      <c r="G30" s="32"/>
    </row>
    <row r="31" spans="1:10" ht="15">
      <c r="A31" s="81" t="s">
        <v>176</v>
      </c>
      <c r="B31" s="93"/>
      <c r="C31" s="93"/>
      <c r="D31" s="206">
        <f>'[1]SFP  2015'!$CE$42</f>
        <v>134798</v>
      </c>
      <c r="E31" s="93"/>
      <c r="F31" s="305">
        <v>134798</v>
      </c>
      <c r="G31" s="93"/>
    </row>
    <row r="32" spans="1:10" ht="15">
      <c r="A32" s="81" t="s">
        <v>177</v>
      </c>
      <c r="B32" s="93"/>
      <c r="C32" s="93"/>
      <c r="D32" s="206">
        <v>70417</v>
      </c>
      <c r="E32" s="93"/>
      <c r="F32" s="305">
        <v>62708</v>
      </c>
      <c r="G32" s="93"/>
    </row>
    <row r="33" spans="1:8" ht="15">
      <c r="A33" s="81" t="s">
        <v>178</v>
      </c>
      <c r="B33" s="93"/>
      <c r="C33" s="93">
        <v>26</v>
      </c>
      <c r="D33" s="206">
        <v>275994</v>
      </c>
      <c r="E33" s="93"/>
      <c r="F33" s="305">
        <v>259983.56</v>
      </c>
      <c r="G33" s="93"/>
      <c r="H33" s="151"/>
    </row>
    <row r="34" spans="1:8" ht="14.25">
      <c r="A34" s="72"/>
      <c r="B34" s="79"/>
      <c r="C34" s="82"/>
      <c r="D34" s="94">
        <f>SUM(D31:D33)</f>
        <v>481209</v>
      </c>
      <c r="E34" s="82"/>
      <c r="F34" s="94">
        <f>SUM(F31:F33)</f>
        <v>457489.56</v>
      </c>
      <c r="G34" s="82"/>
    </row>
    <row r="35" spans="1:8" ht="9" customHeight="1">
      <c r="A35" s="72"/>
      <c r="B35" s="79"/>
      <c r="C35" s="82"/>
      <c r="D35" s="95"/>
      <c r="E35" s="82"/>
      <c r="F35" s="95"/>
      <c r="G35" s="82"/>
    </row>
    <row r="36" spans="1:8" ht="14.25">
      <c r="A36" s="96" t="s">
        <v>170</v>
      </c>
      <c r="B36" s="79"/>
      <c r="C36" s="82"/>
      <c r="D36" s="97">
        <v>33993</v>
      </c>
      <c r="E36" s="82"/>
      <c r="F36" s="97">
        <v>33733</v>
      </c>
      <c r="G36" s="82"/>
    </row>
    <row r="37" spans="1:8" ht="7.5" customHeight="1">
      <c r="A37" s="96"/>
      <c r="B37" s="79"/>
      <c r="C37" s="82"/>
      <c r="D37" s="95"/>
      <c r="E37" s="82"/>
      <c r="F37" s="95"/>
      <c r="G37" s="82"/>
    </row>
    <row r="38" spans="1:8" ht="14.25">
      <c r="A38" s="348" t="s">
        <v>179</v>
      </c>
      <c r="B38" s="79"/>
      <c r="C38" s="82">
        <v>26</v>
      </c>
      <c r="D38" s="97">
        <f>D36+D34</f>
        <v>515202</v>
      </c>
      <c r="E38" s="82"/>
      <c r="F38" s="97">
        <f>F36+F34</f>
        <v>491222.56</v>
      </c>
      <c r="G38" s="82"/>
    </row>
    <row r="39" spans="1:8" ht="9" customHeight="1">
      <c r="A39" s="98"/>
      <c r="B39" s="79"/>
      <c r="C39" s="82"/>
      <c r="D39" s="95"/>
      <c r="E39" s="82"/>
      <c r="F39" s="95"/>
      <c r="G39" s="82"/>
    </row>
    <row r="40" spans="1:8" ht="15">
      <c r="A40" s="313" t="s">
        <v>85</v>
      </c>
      <c r="B40" s="79"/>
      <c r="C40" s="79"/>
      <c r="D40" s="90"/>
      <c r="E40" s="79"/>
      <c r="F40" s="90"/>
      <c r="G40" s="79"/>
    </row>
    <row r="41" spans="1:8" ht="15">
      <c r="A41" s="316" t="s">
        <v>86</v>
      </c>
      <c r="B41" s="93"/>
      <c r="C41" s="93"/>
      <c r="D41" s="90"/>
      <c r="E41" s="93"/>
      <c r="F41" s="90"/>
      <c r="G41" s="93"/>
    </row>
    <row r="42" spans="1:8" ht="15">
      <c r="A42" s="314" t="s">
        <v>87</v>
      </c>
      <c r="B42" s="93"/>
      <c r="C42" s="93">
        <v>27</v>
      </c>
      <c r="D42" s="83">
        <f>40548</f>
        <v>40548</v>
      </c>
      <c r="E42" s="93"/>
      <c r="F42" s="305">
        <v>25924</v>
      </c>
      <c r="G42" s="93"/>
    </row>
    <row r="43" spans="1:8" ht="15">
      <c r="A43" s="349" t="s">
        <v>180</v>
      </c>
      <c r="B43" s="93"/>
      <c r="C43" s="93"/>
      <c r="D43" s="83">
        <f>14214-3</f>
        <v>14211</v>
      </c>
      <c r="E43" s="93"/>
      <c r="F43" s="305">
        <v>11752</v>
      </c>
      <c r="G43" s="93"/>
    </row>
    <row r="44" spans="1:8" ht="15">
      <c r="A44" s="350" t="s">
        <v>181</v>
      </c>
      <c r="B44" s="93"/>
      <c r="C44" s="93">
        <v>28</v>
      </c>
      <c r="D44" s="83">
        <v>4685</v>
      </c>
      <c r="E44" s="93"/>
      <c r="F44" s="305">
        <v>4539</v>
      </c>
      <c r="G44" s="93"/>
      <c r="H44" s="151"/>
    </row>
    <row r="45" spans="1:8" ht="15">
      <c r="A45" s="351" t="s">
        <v>182</v>
      </c>
      <c r="B45" s="93"/>
      <c r="C45" s="93">
        <v>29</v>
      </c>
      <c r="D45" s="83">
        <v>2097</v>
      </c>
      <c r="E45" s="93"/>
      <c r="F45" s="305">
        <v>2582</v>
      </c>
      <c r="G45" s="93"/>
    </row>
    <row r="46" spans="1:8" ht="15">
      <c r="A46" s="321" t="s">
        <v>99</v>
      </c>
      <c r="B46" s="93"/>
      <c r="C46" s="93">
        <v>30</v>
      </c>
      <c r="D46" s="83">
        <v>8269</v>
      </c>
      <c r="E46" s="93"/>
      <c r="F46" s="305">
        <v>9011</v>
      </c>
      <c r="G46" s="93"/>
    </row>
    <row r="47" spans="1:8" ht="15">
      <c r="A47" s="81" t="s">
        <v>183</v>
      </c>
      <c r="B47" s="93"/>
      <c r="C47" s="93"/>
      <c r="D47" s="83">
        <f>313-105</f>
        <v>208</v>
      </c>
      <c r="E47" s="93"/>
      <c r="F47" s="305">
        <v>34</v>
      </c>
      <c r="G47" s="93"/>
    </row>
    <row r="48" spans="1:8" ht="15">
      <c r="A48" s="87"/>
      <c r="B48" s="79"/>
      <c r="C48" s="93"/>
      <c r="D48" s="289">
        <f>SUM(D42:D47)</f>
        <v>70018</v>
      </c>
      <c r="E48" s="93"/>
      <c r="F48" s="302">
        <f>SUM(F42:F47)</f>
        <v>53842</v>
      </c>
      <c r="G48" s="93"/>
      <c r="H48" s="100"/>
    </row>
    <row r="49" spans="1:9" ht="14.25" customHeight="1"/>
    <row r="50" spans="1:9" ht="15">
      <c r="A50" s="316" t="s">
        <v>88</v>
      </c>
      <c r="B50" s="101"/>
      <c r="C50" s="101"/>
      <c r="D50" s="102"/>
      <c r="E50" s="101"/>
      <c r="F50" s="102"/>
      <c r="G50" s="101"/>
    </row>
    <row r="51" spans="1:9" s="151" customFormat="1" ht="15">
      <c r="A51" s="99" t="s">
        <v>89</v>
      </c>
      <c r="B51" s="82"/>
      <c r="C51" s="82">
        <v>31</v>
      </c>
      <c r="D51" s="83">
        <v>190959</v>
      </c>
      <c r="E51" s="82"/>
      <c r="F51" s="305">
        <v>170842</v>
      </c>
      <c r="G51" s="82"/>
    </row>
    <row r="52" spans="1:9" ht="15">
      <c r="A52" s="99" t="s">
        <v>90</v>
      </c>
      <c r="B52" s="82"/>
      <c r="C52" s="82">
        <v>27</v>
      </c>
      <c r="D52" s="83">
        <f>12078</f>
        <v>12078</v>
      </c>
      <c r="E52" s="82"/>
      <c r="F52" s="305">
        <v>9478</v>
      </c>
      <c r="G52" s="82"/>
    </row>
    <row r="53" spans="1:9" ht="15">
      <c r="A53" s="99" t="s">
        <v>91</v>
      </c>
      <c r="B53" s="82"/>
      <c r="C53" s="82">
        <v>32</v>
      </c>
      <c r="D53" s="83">
        <v>112206</v>
      </c>
      <c r="E53" s="82"/>
      <c r="F53" s="305">
        <v>92053</v>
      </c>
      <c r="G53" s="82"/>
    </row>
    <row r="54" spans="1:9" ht="15">
      <c r="A54" s="99" t="s">
        <v>92</v>
      </c>
      <c r="B54" s="82"/>
      <c r="C54" s="82">
        <v>33</v>
      </c>
      <c r="D54" s="83">
        <v>894</v>
      </c>
      <c r="E54" s="153"/>
      <c r="F54" s="305">
        <v>566</v>
      </c>
      <c r="G54" s="153"/>
      <c r="H54" s="85"/>
      <c r="I54" s="85"/>
    </row>
    <row r="55" spans="1:9" ht="15">
      <c r="A55" s="351" t="s">
        <v>184</v>
      </c>
      <c r="B55" s="82"/>
      <c r="C55" s="82">
        <v>34</v>
      </c>
      <c r="D55" s="83">
        <v>19138</v>
      </c>
      <c r="E55" s="82"/>
      <c r="F55" s="305">
        <v>20033</v>
      </c>
      <c r="G55" s="82"/>
    </row>
    <row r="56" spans="1:9" ht="15">
      <c r="A56" s="103" t="s">
        <v>94</v>
      </c>
      <c r="B56" s="82"/>
      <c r="C56" s="82">
        <v>35</v>
      </c>
      <c r="D56" s="83">
        <v>11890</v>
      </c>
      <c r="E56" s="82"/>
      <c r="F56" s="305">
        <v>10093</v>
      </c>
      <c r="G56" s="82"/>
      <c r="H56" s="85"/>
      <c r="I56" s="85"/>
    </row>
    <row r="57" spans="1:9" ht="15">
      <c r="A57" s="99" t="s">
        <v>93</v>
      </c>
      <c r="B57" s="82"/>
      <c r="C57" s="82">
        <v>36</v>
      </c>
      <c r="D57" s="83">
        <v>7771</v>
      </c>
      <c r="E57" s="82"/>
      <c r="F57" s="305">
        <v>5949</v>
      </c>
      <c r="G57" s="82"/>
    </row>
    <row r="58" spans="1:9" ht="15">
      <c r="A58" s="99" t="s">
        <v>95</v>
      </c>
      <c r="B58" s="82"/>
      <c r="C58" s="82">
        <v>37</v>
      </c>
      <c r="D58" s="83">
        <f>9739+105</f>
        <v>9844</v>
      </c>
      <c r="E58" s="82"/>
      <c r="F58" s="305">
        <v>5142</v>
      </c>
      <c r="G58" s="82"/>
    </row>
    <row r="59" spans="1:9" ht="14.25">
      <c r="A59" s="72"/>
      <c r="B59" s="79"/>
      <c r="C59" s="79"/>
      <c r="D59" s="94">
        <f>SUM(D51:D58)</f>
        <v>364780</v>
      </c>
      <c r="E59" s="79"/>
      <c r="F59" s="94">
        <f>SUM(F51:F58)</f>
        <v>314156</v>
      </c>
      <c r="G59" s="79"/>
      <c r="H59" s="100"/>
    </row>
    <row r="60" spans="1:9" ht="7.5" customHeight="1">
      <c r="A60" s="72"/>
      <c r="B60" s="79"/>
      <c r="C60" s="79"/>
      <c r="D60" s="95"/>
      <c r="E60" s="79"/>
      <c r="F60" s="95"/>
      <c r="G60" s="79"/>
    </row>
    <row r="61" spans="1:9" ht="14.25">
      <c r="A61" s="316" t="s">
        <v>96</v>
      </c>
      <c r="B61" s="79"/>
      <c r="C61" s="79"/>
      <c r="D61" s="97">
        <f>D48+D59</f>
        <v>434798</v>
      </c>
      <c r="E61" s="79"/>
      <c r="F61" s="97">
        <f>F48+F59</f>
        <v>367998</v>
      </c>
      <c r="G61" s="79"/>
      <c r="H61" s="100"/>
    </row>
    <row r="62" spans="1:9" ht="6.75" customHeight="1">
      <c r="A62" s="104"/>
      <c r="B62" s="79"/>
      <c r="C62" s="79"/>
      <c r="D62" s="95"/>
      <c r="E62" s="79"/>
      <c r="F62" s="95"/>
      <c r="G62" s="79"/>
    </row>
    <row r="63" spans="1:9" ht="15" thickBot="1">
      <c r="A63" s="313" t="s">
        <v>97</v>
      </c>
      <c r="B63" s="79"/>
      <c r="C63" s="79"/>
      <c r="D63" s="91">
        <f>D61+D38</f>
        <v>950000</v>
      </c>
      <c r="E63" s="79"/>
      <c r="F63" s="91">
        <f>F61+F38</f>
        <v>859220.56</v>
      </c>
      <c r="G63" s="79"/>
    </row>
    <row r="64" spans="1:9" ht="15.75" thickTop="1">
      <c r="A64" s="81"/>
      <c r="B64" s="82"/>
      <c r="C64" s="105"/>
      <c r="D64" s="157"/>
      <c r="E64" s="105"/>
      <c r="F64" s="157"/>
      <c r="G64" s="105"/>
    </row>
    <row r="65" spans="1:7" ht="15">
      <c r="A65" s="106" t="str">
        <f>+SCI!A56</f>
        <v>The notes on pages 5 to 110 are an integral part of the present financial statement.</v>
      </c>
      <c r="B65" s="82"/>
      <c r="C65" s="107"/>
      <c r="D65" s="108"/>
      <c r="E65" s="107"/>
      <c r="F65" s="108"/>
      <c r="G65" s="107"/>
    </row>
    <row r="66" spans="1:7" ht="15">
      <c r="A66" s="106"/>
      <c r="B66" s="82"/>
      <c r="C66" s="107"/>
      <c r="D66" s="109"/>
      <c r="E66" s="107"/>
      <c r="F66" s="109"/>
      <c r="G66" s="107"/>
    </row>
    <row r="67" spans="1:7" ht="32.25" customHeight="1">
      <c r="A67" s="291"/>
      <c r="B67" s="291"/>
      <c r="C67" s="291"/>
      <c r="D67" s="291"/>
      <c r="E67" s="291"/>
      <c r="F67" s="291"/>
      <c r="G67" s="203"/>
    </row>
    <row r="68" spans="1:7" ht="17.25" customHeight="1">
      <c r="A68" s="62"/>
      <c r="B68" s="62"/>
      <c r="C68" s="62"/>
      <c r="D68" s="110"/>
      <c r="E68" s="62"/>
      <c r="F68" s="110"/>
      <c r="G68" s="62"/>
    </row>
    <row r="69" spans="1:7" ht="8.25" customHeight="1">
      <c r="A69" s="62"/>
      <c r="B69" s="62"/>
      <c r="C69" s="62"/>
      <c r="D69" s="110"/>
      <c r="E69" s="62"/>
      <c r="F69" s="110"/>
      <c r="G69" s="62"/>
    </row>
    <row r="70" spans="1:7" s="22" customFormat="1" ht="15">
      <c r="A70" s="58" t="s">
        <v>20</v>
      </c>
      <c r="B70" s="27"/>
      <c r="C70" s="27"/>
      <c r="D70" s="111"/>
      <c r="E70" s="27"/>
      <c r="F70" s="111"/>
      <c r="G70" s="27"/>
    </row>
    <row r="71" spans="1:7" s="22" customFormat="1" ht="15">
      <c r="A71" s="59" t="s">
        <v>15</v>
      </c>
      <c r="B71" s="27"/>
      <c r="C71" s="27"/>
      <c r="D71" s="111"/>
      <c r="E71" s="27"/>
      <c r="F71" s="111"/>
      <c r="G71" s="27"/>
    </row>
    <row r="72" spans="1:7" s="22" customFormat="1" ht="9" customHeight="1">
      <c r="A72" s="59"/>
      <c r="B72" s="27"/>
      <c r="C72" s="27"/>
      <c r="D72" s="111"/>
      <c r="E72" s="27"/>
      <c r="F72" s="111"/>
      <c r="G72" s="27"/>
    </row>
    <row r="73" spans="1:7" s="22" customFormat="1" ht="7.5" customHeight="1">
      <c r="A73" s="59"/>
      <c r="B73" s="27"/>
      <c r="C73" s="27"/>
      <c r="D73" s="111"/>
      <c r="E73" s="27"/>
      <c r="F73" s="111"/>
      <c r="G73" s="27"/>
    </row>
    <row r="74" spans="1:7" s="22" customFormat="1" ht="15">
      <c r="A74" s="58" t="s">
        <v>21</v>
      </c>
      <c r="B74" s="27"/>
      <c r="C74" s="27"/>
      <c r="D74" s="111"/>
      <c r="E74" s="27"/>
      <c r="F74" s="111"/>
      <c r="G74" s="27"/>
    </row>
    <row r="75" spans="1:7" s="22" customFormat="1" ht="15">
      <c r="A75" s="59" t="s">
        <v>22</v>
      </c>
      <c r="B75" s="27"/>
      <c r="C75" s="27"/>
      <c r="D75" s="111"/>
      <c r="E75" s="27"/>
      <c r="F75" s="111"/>
      <c r="G75" s="27"/>
    </row>
    <row r="76" spans="1:7" s="22" customFormat="1" ht="10.5" customHeight="1">
      <c r="A76" s="60"/>
      <c r="B76" s="27"/>
      <c r="C76" s="27"/>
      <c r="D76" s="111"/>
      <c r="E76" s="27"/>
      <c r="F76" s="111"/>
      <c r="G76" s="27"/>
    </row>
    <row r="77" spans="1:7" ht="15">
      <c r="A77" s="61" t="s">
        <v>98</v>
      </c>
    </row>
    <row r="78" spans="1:7" ht="15">
      <c r="A78" s="160" t="s">
        <v>25</v>
      </c>
    </row>
    <row r="79" spans="1:7" ht="15">
      <c r="A79" s="22"/>
    </row>
    <row r="80" spans="1:7" ht="15">
      <c r="A80" s="112"/>
    </row>
    <row r="81" spans="1:1" ht="15">
      <c r="A81" s="112"/>
    </row>
    <row r="82" spans="1:1" ht="15">
      <c r="A82" s="112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71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view="pageBreakPreview" zoomScaleNormal="100" zoomScaleSheetLayoutView="100" workbookViewId="0">
      <selection activeCell="A22" sqref="A22"/>
    </sheetView>
  </sheetViews>
  <sheetFormatPr defaultColWidth="2.5703125" defaultRowHeight="15.75"/>
  <cols>
    <col min="1" max="1" width="84.140625" style="134" customWidth="1"/>
    <col min="2" max="2" width="13.7109375" style="130" customWidth="1"/>
    <col min="3" max="3" width="13.5703125" style="130" customWidth="1"/>
    <col min="4" max="4" width="2.28515625" style="130" customWidth="1"/>
    <col min="5" max="5" width="13.5703125" style="130" customWidth="1"/>
    <col min="6" max="6" width="6.7109375" style="126" bestFit="1" customWidth="1"/>
    <col min="7" max="29" width="11.5703125" style="116" customWidth="1"/>
    <col min="30" max="16384" width="2.5703125" style="116"/>
  </cols>
  <sheetData>
    <row r="1" spans="1:7" s="113" customFormat="1" ht="15">
      <c r="A1" s="143" t="s">
        <v>13</v>
      </c>
      <c r="B1" s="167"/>
      <c r="C1" s="167"/>
      <c r="D1" s="167"/>
      <c r="E1" s="167"/>
      <c r="F1" s="168"/>
    </row>
    <row r="2" spans="1:7" s="114" customFormat="1" ht="15">
      <c r="A2" s="370" t="s">
        <v>100</v>
      </c>
      <c r="B2" s="371"/>
      <c r="C2" s="371"/>
      <c r="D2" s="371"/>
      <c r="E2" s="371"/>
      <c r="F2" s="168"/>
    </row>
    <row r="3" spans="1:7" s="114" customFormat="1" ht="15">
      <c r="A3" s="313" t="s">
        <v>101</v>
      </c>
      <c r="B3" s="169"/>
      <c r="C3" s="169"/>
      <c r="D3" s="169"/>
      <c r="E3" s="169"/>
      <c r="F3" s="169"/>
    </row>
    <row r="4" spans="1:7">
      <c r="B4" s="171" t="s">
        <v>43</v>
      </c>
      <c r="C4" s="170">
        <v>2017</v>
      </c>
      <c r="D4" s="171"/>
      <c r="E4" s="170">
        <v>2016</v>
      </c>
      <c r="F4" s="115"/>
    </row>
    <row r="5" spans="1:7" ht="14.25" customHeight="1">
      <c r="A5" s="172"/>
      <c r="B5" s="117"/>
      <c r="C5" s="173" t="s">
        <v>0</v>
      </c>
      <c r="D5" s="117"/>
      <c r="E5" s="173" t="s">
        <v>0</v>
      </c>
      <c r="F5" s="115"/>
    </row>
    <row r="6" spans="1:7" ht="20.25">
      <c r="A6" s="172"/>
      <c r="B6" s="117"/>
      <c r="C6" s="118"/>
      <c r="D6" s="117"/>
      <c r="E6" s="118"/>
      <c r="F6" s="115"/>
    </row>
    <row r="7" spans="1:7" ht="15">
      <c r="A7" s="322" t="s">
        <v>102</v>
      </c>
      <c r="B7" s="119"/>
      <c r="C7" s="125"/>
      <c r="D7" s="119"/>
      <c r="E7" s="125"/>
      <c r="F7" s="175"/>
    </row>
    <row r="8" spans="1:7" ht="15">
      <c r="A8" s="323" t="s">
        <v>103</v>
      </c>
      <c r="B8" s="166"/>
      <c r="C8" s="140">
        <v>736851</v>
      </c>
      <c r="D8" s="119"/>
      <c r="E8" s="140">
        <v>633403</v>
      </c>
      <c r="F8" s="140"/>
      <c r="G8" s="120"/>
    </row>
    <row r="9" spans="1:7" ht="15">
      <c r="A9" s="323" t="s">
        <v>104</v>
      </c>
      <c r="B9" s="166"/>
      <c r="C9" s="140">
        <v>-659440</v>
      </c>
      <c r="D9" s="119"/>
      <c r="E9" s="140">
        <v>-581548</v>
      </c>
      <c r="F9" s="140"/>
      <c r="G9" s="120"/>
    </row>
    <row r="10" spans="1:7" ht="15">
      <c r="A10" s="323" t="s">
        <v>105</v>
      </c>
      <c r="B10" s="166"/>
      <c r="C10" s="140">
        <v>-67575</v>
      </c>
      <c r="D10" s="119"/>
      <c r="E10" s="140">
        <v>-57653</v>
      </c>
      <c r="F10" s="140"/>
      <c r="G10" s="120"/>
    </row>
    <row r="11" spans="1:7" s="121" customFormat="1" ht="15">
      <c r="A11" s="323" t="s">
        <v>106</v>
      </c>
      <c r="B11" s="166"/>
      <c r="C11" s="140">
        <v>-48469</v>
      </c>
      <c r="D11" s="119"/>
      <c r="E11" s="140">
        <v>-46475</v>
      </c>
      <c r="F11" s="140"/>
      <c r="G11" s="120"/>
    </row>
    <row r="12" spans="1:7" s="121" customFormat="1" ht="15">
      <c r="A12" s="323" t="s">
        <v>107</v>
      </c>
      <c r="B12" s="166"/>
      <c r="C12" s="140">
        <v>5087</v>
      </c>
      <c r="D12" s="119"/>
      <c r="E12" s="140">
        <v>2803</v>
      </c>
      <c r="F12" s="140"/>
      <c r="G12" s="120"/>
    </row>
    <row r="13" spans="1:7" s="121" customFormat="1" ht="15">
      <c r="A13" s="323" t="s">
        <v>108</v>
      </c>
      <c r="B13" s="166"/>
      <c r="C13" s="140">
        <v>-4193</v>
      </c>
      <c r="D13" s="119"/>
      <c r="E13" s="140">
        <v>-3997</v>
      </c>
      <c r="F13" s="140"/>
      <c r="G13" s="120"/>
    </row>
    <row r="14" spans="1:7" s="121" customFormat="1" ht="15">
      <c r="A14" s="352" t="s">
        <v>185</v>
      </c>
      <c r="B14" s="166"/>
      <c r="C14" s="140">
        <v>19</v>
      </c>
      <c r="D14" s="119"/>
      <c r="E14" s="140">
        <v>43</v>
      </c>
      <c r="F14" s="140"/>
      <c r="G14" s="120"/>
    </row>
    <row r="15" spans="1:7" s="121" customFormat="1" ht="15">
      <c r="A15" s="323" t="s">
        <v>109</v>
      </c>
      <c r="B15" s="166"/>
      <c r="C15" s="140">
        <v>-4140</v>
      </c>
      <c r="D15" s="119"/>
      <c r="E15" s="177">
        <v>-5484</v>
      </c>
      <c r="F15" s="140"/>
      <c r="G15" s="120"/>
    </row>
    <row r="16" spans="1:7" s="121" customFormat="1" ht="15">
      <c r="A16" s="323" t="s">
        <v>110</v>
      </c>
      <c r="B16" s="166"/>
      <c r="C16" s="140">
        <v>-1062</v>
      </c>
      <c r="D16" s="119"/>
      <c r="E16" s="140">
        <v>-710</v>
      </c>
      <c r="F16" s="140"/>
      <c r="G16" s="120"/>
    </row>
    <row r="17" spans="1:10" ht="15">
      <c r="A17" s="323" t="s">
        <v>111</v>
      </c>
      <c r="B17" s="166"/>
      <c r="C17" s="140">
        <v>-2065</v>
      </c>
      <c r="D17" s="119"/>
      <c r="E17" s="140">
        <v>-793</v>
      </c>
      <c r="F17" s="140"/>
      <c r="G17" s="120"/>
      <c r="H17" s="178"/>
      <c r="I17" s="178"/>
      <c r="J17" s="178"/>
    </row>
    <row r="18" spans="1:10" s="121" customFormat="1" ht="15">
      <c r="A18" s="322" t="s">
        <v>112</v>
      </c>
      <c r="B18" s="119"/>
      <c r="C18" s="122">
        <f>SUM(C8:C17)</f>
        <v>-44987</v>
      </c>
      <c r="D18" s="119"/>
      <c r="E18" s="122">
        <f>SUM(E8:E17)</f>
        <v>-60411</v>
      </c>
      <c r="F18" s="179"/>
    </row>
    <row r="19" spans="1:10" s="121" customFormat="1" ht="15">
      <c r="A19" s="174"/>
      <c r="B19" s="119"/>
      <c r="C19" s="125"/>
      <c r="D19" s="119"/>
      <c r="E19" s="125"/>
      <c r="F19" s="175"/>
    </row>
    <row r="20" spans="1:10" s="121" customFormat="1" ht="15">
      <c r="A20" s="324" t="s">
        <v>113</v>
      </c>
      <c r="B20" s="119"/>
      <c r="C20" s="125"/>
      <c r="D20" s="119"/>
      <c r="E20" s="125"/>
      <c r="F20" s="175"/>
    </row>
    <row r="21" spans="1:10" ht="15">
      <c r="A21" s="323" t="s">
        <v>114</v>
      </c>
      <c r="B21" s="166"/>
      <c r="C21" s="140">
        <v>-10740</v>
      </c>
      <c r="D21" s="119"/>
      <c r="E21" s="140">
        <v>-10041</v>
      </c>
      <c r="F21" s="179"/>
      <c r="G21" s="120"/>
    </row>
    <row r="22" spans="1:10" ht="15">
      <c r="A22" s="323" t="s">
        <v>115</v>
      </c>
      <c r="B22" s="207"/>
      <c r="C22" s="140">
        <v>886</v>
      </c>
      <c r="D22" s="119"/>
      <c r="E22" s="140">
        <v>482</v>
      </c>
      <c r="F22" s="179"/>
      <c r="G22" s="120"/>
    </row>
    <row r="23" spans="1:10" ht="15">
      <c r="A23" s="323" t="s">
        <v>116</v>
      </c>
      <c r="B23" s="166"/>
      <c r="C23" s="140">
        <v>-2038</v>
      </c>
      <c r="D23" s="119"/>
      <c r="E23" s="140">
        <v>-4246</v>
      </c>
      <c r="F23" s="179"/>
      <c r="G23" s="120"/>
    </row>
    <row r="24" spans="1:10" ht="15" hidden="1">
      <c r="A24" s="325" t="s">
        <v>117</v>
      </c>
      <c r="B24" s="166"/>
      <c r="C24" s="140">
        <v>0</v>
      </c>
      <c r="D24" s="119"/>
      <c r="E24" s="140" t="s">
        <v>1</v>
      </c>
      <c r="F24" s="179"/>
      <c r="G24" s="120"/>
    </row>
    <row r="25" spans="1:10" ht="15">
      <c r="A25" s="325" t="s">
        <v>117</v>
      </c>
      <c r="B25" s="166"/>
      <c r="C25" s="140">
        <v>29</v>
      </c>
      <c r="D25" s="119"/>
      <c r="E25" s="140">
        <v>9</v>
      </c>
      <c r="F25" s="179"/>
      <c r="G25" s="120"/>
    </row>
    <row r="26" spans="1:10" ht="15">
      <c r="A26" s="323" t="s">
        <v>118</v>
      </c>
      <c r="B26" s="166"/>
      <c r="C26" s="140">
        <v>-314</v>
      </c>
      <c r="D26" s="119"/>
      <c r="E26" s="140">
        <v>-684</v>
      </c>
      <c r="F26" s="179"/>
      <c r="G26" s="120"/>
    </row>
    <row r="27" spans="1:10" ht="15">
      <c r="A27" s="323" t="s">
        <v>119</v>
      </c>
      <c r="B27" s="166"/>
      <c r="C27" s="140">
        <v>493</v>
      </c>
      <c r="D27" s="119"/>
      <c r="E27" s="140">
        <v>1094</v>
      </c>
      <c r="F27" s="179"/>
      <c r="G27" s="120"/>
    </row>
    <row r="28" spans="1:10" ht="15" hidden="1">
      <c r="A28" s="176" t="s">
        <v>6</v>
      </c>
      <c r="B28" s="166"/>
      <c r="C28" s="140">
        <v>0</v>
      </c>
      <c r="D28" s="119"/>
      <c r="E28" s="140" t="s">
        <v>1</v>
      </c>
      <c r="F28" s="179"/>
      <c r="G28" s="120"/>
    </row>
    <row r="29" spans="1:10" ht="15">
      <c r="A29" s="326" t="s">
        <v>120</v>
      </c>
      <c r="B29" s="166"/>
      <c r="C29" s="140">
        <v>97</v>
      </c>
      <c r="D29" s="119"/>
      <c r="E29" s="140">
        <v>55</v>
      </c>
      <c r="F29" s="179"/>
      <c r="G29" s="120"/>
    </row>
    <row r="30" spans="1:10" ht="15">
      <c r="A30" s="353" t="s">
        <v>186</v>
      </c>
      <c r="B30" s="180"/>
      <c r="C30" s="177">
        <f>-2997-23463</f>
        <v>-26460</v>
      </c>
      <c r="D30" s="180"/>
      <c r="E30" s="301">
        <v>-678</v>
      </c>
      <c r="F30" s="179"/>
      <c r="G30" s="120"/>
    </row>
    <row r="31" spans="1:10" ht="30" hidden="1" customHeight="1">
      <c r="A31" s="312" t="s">
        <v>7</v>
      </c>
      <c r="B31" s="180"/>
      <c r="C31" s="177">
        <v>0</v>
      </c>
      <c r="D31" s="180"/>
      <c r="E31" s="301" t="s">
        <v>1</v>
      </c>
      <c r="F31" s="179"/>
      <c r="G31" s="120"/>
    </row>
    <row r="32" spans="1:10" ht="15">
      <c r="A32" s="352" t="s">
        <v>187</v>
      </c>
      <c r="B32" s="180"/>
      <c r="C32" s="177">
        <v>-5061</v>
      </c>
      <c r="D32" s="180"/>
      <c r="E32" s="301">
        <v>0</v>
      </c>
      <c r="F32" s="179"/>
      <c r="G32" s="120"/>
    </row>
    <row r="33" spans="1:7" ht="17.25" customHeight="1">
      <c r="A33" s="352" t="s">
        <v>207</v>
      </c>
      <c r="B33" s="180"/>
      <c r="C33" s="301" t="s">
        <v>1</v>
      </c>
      <c r="D33" s="180"/>
      <c r="E33" s="301">
        <v>16012</v>
      </c>
      <c r="F33" s="179"/>
      <c r="G33" s="120"/>
    </row>
    <row r="34" spans="1:7" ht="15">
      <c r="A34" s="352" t="s">
        <v>188</v>
      </c>
      <c r="B34" s="180"/>
      <c r="C34" s="177">
        <v>-1928</v>
      </c>
      <c r="D34" s="180"/>
      <c r="E34" s="301">
        <v>-1606</v>
      </c>
      <c r="F34" s="179"/>
      <c r="G34" s="120"/>
    </row>
    <row r="35" spans="1:7" ht="15" hidden="1" customHeight="1">
      <c r="A35" s="359" t="s">
        <v>4</v>
      </c>
      <c r="B35" s="119"/>
      <c r="C35" s="299">
        <v>0</v>
      </c>
      <c r="D35" s="119"/>
      <c r="E35" s="140" t="s">
        <v>1</v>
      </c>
      <c r="F35" s="179"/>
      <c r="G35" s="120"/>
    </row>
    <row r="36" spans="1:7" ht="15" customHeight="1">
      <c r="A36" s="352" t="s">
        <v>190</v>
      </c>
      <c r="B36" s="119"/>
      <c r="C36" s="299">
        <v>3495</v>
      </c>
      <c r="D36" s="119"/>
      <c r="E36" s="301">
        <v>5084</v>
      </c>
      <c r="F36" s="179"/>
      <c r="G36" s="120"/>
    </row>
    <row r="37" spans="1:7" ht="15">
      <c r="A37" s="352" t="s">
        <v>189</v>
      </c>
      <c r="B37" s="180"/>
      <c r="C37" s="177">
        <f>-28909+23463</f>
        <v>-5446</v>
      </c>
      <c r="D37" s="180"/>
      <c r="E37" s="301">
        <v>-12118</v>
      </c>
      <c r="F37" s="179"/>
      <c r="G37" s="120"/>
    </row>
    <row r="38" spans="1:7" ht="15">
      <c r="A38" s="325" t="s">
        <v>121</v>
      </c>
      <c r="B38" s="166"/>
      <c r="C38" s="140">
        <v>-80034</v>
      </c>
      <c r="D38" s="119"/>
      <c r="E38" s="140">
        <v>-1325</v>
      </c>
      <c r="F38" s="179"/>
      <c r="G38" s="120"/>
    </row>
    <row r="39" spans="1:7" ht="15">
      <c r="A39" s="323" t="s">
        <v>122</v>
      </c>
      <c r="B39" s="166"/>
      <c r="C39" s="140">
        <v>76487</v>
      </c>
      <c r="D39" s="119"/>
      <c r="E39" s="140">
        <v>10248</v>
      </c>
      <c r="F39" s="179"/>
      <c r="G39" s="120"/>
    </row>
    <row r="40" spans="1:7" ht="15">
      <c r="A40" s="327" t="s">
        <v>123</v>
      </c>
      <c r="B40" s="166"/>
      <c r="C40" s="140">
        <v>-1621</v>
      </c>
      <c r="D40" s="119"/>
      <c r="E40" s="140">
        <v>-725</v>
      </c>
      <c r="F40" s="179"/>
      <c r="G40" s="120"/>
    </row>
    <row r="41" spans="1:7" ht="15">
      <c r="A41" s="323" t="s">
        <v>124</v>
      </c>
      <c r="B41" s="166"/>
      <c r="C41" s="164">
        <v>135</v>
      </c>
      <c r="D41" s="119"/>
      <c r="E41" s="300">
        <v>404</v>
      </c>
      <c r="F41" s="179"/>
      <c r="G41" s="120"/>
    </row>
    <row r="42" spans="1:7" ht="15">
      <c r="A42" s="328" t="s">
        <v>125</v>
      </c>
      <c r="B42" s="166"/>
      <c r="C42" s="140">
        <v>673</v>
      </c>
      <c r="D42" s="119"/>
      <c r="E42" s="140">
        <v>1743</v>
      </c>
      <c r="F42" s="179"/>
      <c r="G42" s="120"/>
    </row>
    <row r="43" spans="1:7" ht="15">
      <c r="A43" s="329" t="s">
        <v>111</v>
      </c>
      <c r="B43" s="166"/>
      <c r="C43" s="140">
        <v>-53</v>
      </c>
      <c r="D43" s="119"/>
      <c r="E43" s="140">
        <v>0</v>
      </c>
      <c r="F43" s="179"/>
      <c r="G43" s="120"/>
    </row>
    <row r="44" spans="1:7" ht="15">
      <c r="A44" s="324" t="s">
        <v>126</v>
      </c>
      <c r="B44" s="181"/>
      <c r="C44" s="122">
        <f>SUM(C21:C43)</f>
        <v>-51400</v>
      </c>
      <c r="D44" s="119"/>
      <c r="E44" s="122">
        <f>SUM(E21:E43)</f>
        <v>3708</v>
      </c>
      <c r="F44" s="182"/>
    </row>
    <row r="45" spans="1:7" ht="15">
      <c r="A45" s="176"/>
      <c r="B45" s="119"/>
      <c r="C45" s="125"/>
      <c r="D45" s="119"/>
      <c r="E45" s="125"/>
      <c r="F45" s="175"/>
    </row>
    <row r="46" spans="1:7" ht="15">
      <c r="A46" s="330" t="s">
        <v>129</v>
      </c>
      <c r="B46" s="119"/>
      <c r="C46" s="183"/>
      <c r="D46" s="119"/>
      <c r="E46" s="183"/>
      <c r="F46" s="182"/>
    </row>
    <row r="47" spans="1:7" ht="15">
      <c r="A47" s="323" t="s">
        <v>127</v>
      </c>
      <c r="B47" s="166"/>
      <c r="C47" s="140">
        <v>16082</v>
      </c>
      <c r="D47" s="119"/>
      <c r="E47" s="140">
        <v>21091</v>
      </c>
      <c r="F47" s="179"/>
      <c r="G47" s="120"/>
    </row>
    <row r="48" spans="1:7" ht="15">
      <c r="A48" s="323" t="s">
        <v>128</v>
      </c>
      <c r="B48" s="166"/>
      <c r="C48" s="140">
        <v>-11426</v>
      </c>
      <c r="D48" s="119"/>
      <c r="E48" s="140">
        <v>-54629</v>
      </c>
      <c r="F48" s="179"/>
      <c r="G48" s="120"/>
    </row>
    <row r="49" spans="1:7" ht="15">
      <c r="A49" s="331" t="s">
        <v>131</v>
      </c>
      <c r="B49" s="166"/>
      <c r="C49" s="140">
        <v>23660</v>
      </c>
      <c r="D49" s="119"/>
      <c r="E49" s="140">
        <v>7866</v>
      </c>
      <c r="F49" s="179"/>
      <c r="G49" s="120"/>
    </row>
    <row r="50" spans="1:7" ht="15">
      <c r="A50" s="323" t="s">
        <v>130</v>
      </c>
      <c r="B50" s="166"/>
      <c r="C50" s="140">
        <v>-9061</v>
      </c>
      <c r="D50" s="119"/>
      <c r="E50" s="140">
        <v>-11201</v>
      </c>
      <c r="F50" s="179"/>
      <c r="G50" s="120"/>
    </row>
    <row r="51" spans="1:7" ht="15" hidden="1">
      <c r="A51" s="176" t="s">
        <v>9</v>
      </c>
      <c r="B51" s="166"/>
      <c r="C51" s="140">
        <v>0</v>
      </c>
      <c r="D51" s="119"/>
      <c r="E51" s="140" t="s">
        <v>1</v>
      </c>
      <c r="F51" s="179"/>
      <c r="G51" s="120"/>
    </row>
    <row r="52" spans="1:7" ht="15">
      <c r="A52" s="352" t="s">
        <v>204</v>
      </c>
      <c r="B52" s="166"/>
      <c r="C52" s="140">
        <v>129</v>
      </c>
      <c r="D52" s="119"/>
      <c r="E52" s="140"/>
      <c r="F52" s="179"/>
      <c r="G52" s="120"/>
    </row>
    <row r="53" spans="1:7" ht="15">
      <c r="A53" s="352" t="s">
        <v>206</v>
      </c>
      <c r="B53" s="166"/>
      <c r="C53" s="140">
        <v>-425</v>
      </c>
      <c r="D53" s="119"/>
      <c r="E53" s="140">
        <v>-81</v>
      </c>
      <c r="F53" s="179"/>
      <c r="G53" s="120"/>
    </row>
    <row r="54" spans="1:7" ht="15">
      <c r="A54" s="352" t="s">
        <v>191</v>
      </c>
      <c r="B54" s="166"/>
      <c r="C54" s="140">
        <v>97859</v>
      </c>
      <c r="D54" s="119"/>
      <c r="E54" s="140">
        <v>100172</v>
      </c>
      <c r="F54" s="179"/>
      <c r="G54" s="120"/>
    </row>
    <row r="55" spans="1:7" ht="15">
      <c r="A55" s="352" t="s">
        <v>192</v>
      </c>
      <c r="B55" s="166"/>
      <c r="C55" s="140">
        <v>-264</v>
      </c>
      <c r="D55" s="119"/>
      <c r="E55" s="140">
        <v>-175</v>
      </c>
      <c r="F55" s="179"/>
      <c r="G55" s="120"/>
    </row>
    <row r="56" spans="1:7" ht="16.5" customHeight="1">
      <c r="A56" s="332" t="s">
        <v>132</v>
      </c>
      <c r="B56" s="166"/>
      <c r="C56" s="177">
        <v>-1786</v>
      </c>
      <c r="D56" s="119"/>
      <c r="E56" s="177">
        <v>-1617</v>
      </c>
      <c r="F56" s="179"/>
      <c r="G56" s="120"/>
    </row>
    <row r="57" spans="1:7" s="121" customFormat="1" ht="15">
      <c r="A57" s="323" t="s">
        <v>136</v>
      </c>
      <c r="B57" s="166"/>
      <c r="C57" s="140">
        <v>-1257</v>
      </c>
      <c r="D57" s="119"/>
      <c r="E57" s="140">
        <v>-1378</v>
      </c>
      <c r="F57" s="179"/>
      <c r="G57" s="120"/>
    </row>
    <row r="58" spans="1:7" s="121" customFormat="1" ht="15" hidden="1">
      <c r="A58" s="292" t="s">
        <v>11</v>
      </c>
      <c r="B58" s="166"/>
      <c r="C58" s="140">
        <v>0</v>
      </c>
      <c r="D58" s="119"/>
      <c r="E58" s="140" t="s">
        <v>1</v>
      </c>
      <c r="F58" s="179"/>
      <c r="G58" s="120"/>
    </row>
    <row r="59" spans="1:7" s="121" customFormat="1" ht="15">
      <c r="A59" s="323" t="s">
        <v>203</v>
      </c>
      <c r="B59" s="166"/>
      <c r="C59" s="140">
        <v>347</v>
      </c>
      <c r="D59" s="119"/>
      <c r="E59" s="140">
        <v>1</v>
      </c>
      <c r="F59" s="179"/>
      <c r="G59" s="120"/>
    </row>
    <row r="60" spans="1:7" ht="15">
      <c r="A60" s="332" t="s">
        <v>133</v>
      </c>
      <c r="B60" s="166"/>
      <c r="C60" s="140">
        <v>-439</v>
      </c>
      <c r="D60" s="119"/>
      <c r="E60" s="140">
        <v>-1333</v>
      </c>
      <c r="F60" s="179"/>
      <c r="G60" s="120"/>
    </row>
    <row r="61" spans="1:7" ht="15" hidden="1">
      <c r="A61" s="176" t="s">
        <v>10</v>
      </c>
      <c r="B61" s="166"/>
      <c r="C61" s="140">
        <v>0</v>
      </c>
      <c r="D61" s="119"/>
      <c r="E61" s="140">
        <v>0</v>
      </c>
      <c r="F61" s="179"/>
      <c r="G61" s="120"/>
    </row>
    <row r="62" spans="1:7" ht="15">
      <c r="A62" s="328" t="s">
        <v>134</v>
      </c>
      <c r="B62" s="166"/>
      <c r="C62" s="140">
        <v>1887</v>
      </c>
      <c r="D62" s="119"/>
      <c r="E62" s="140">
        <v>37</v>
      </c>
      <c r="F62" s="179"/>
      <c r="G62" s="120"/>
    </row>
    <row r="63" spans="1:7" ht="15">
      <c r="A63" s="332" t="s">
        <v>135</v>
      </c>
      <c r="B63" s="166"/>
      <c r="C63" s="140">
        <v>-15773</v>
      </c>
      <c r="D63" s="119"/>
      <c r="E63" s="140">
        <v>-7658</v>
      </c>
      <c r="F63" s="179"/>
      <c r="G63" s="120"/>
    </row>
    <row r="64" spans="1:7" ht="15" hidden="1">
      <c r="A64" s="184" t="s">
        <v>8</v>
      </c>
      <c r="B64" s="166"/>
      <c r="C64" s="140" t="s">
        <v>1</v>
      </c>
      <c r="D64" s="119"/>
      <c r="E64" s="140" t="s">
        <v>1</v>
      </c>
      <c r="F64" s="179"/>
      <c r="G64" s="120"/>
    </row>
    <row r="65" spans="1:7" ht="15">
      <c r="A65" s="184" t="s">
        <v>111</v>
      </c>
      <c r="B65" s="166"/>
      <c r="C65" s="140" t="s">
        <v>1</v>
      </c>
      <c r="D65" s="119"/>
      <c r="E65" s="140">
        <v>-28</v>
      </c>
      <c r="F65" s="179"/>
      <c r="G65" s="120"/>
    </row>
    <row r="66" spans="1:7" ht="15">
      <c r="A66" s="333" t="s">
        <v>137</v>
      </c>
      <c r="B66" s="119"/>
      <c r="C66" s="122">
        <f>SUM(C47:C64)</f>
        <v>99533</v>
      </c>
      <c r="D66" s="119"/>
      <c r="E66" s="122">
        <f>SUM(E47:E65)</f>
        <v>51067</v>
      </c>
      <c r="F66" s="186"/>
    </row>
    <row r="67" spans="1:7" ht="7.5" customHeight="1">
      <c r="A67" s="185"/>
      <c r="B67" s="119"/>
      <c r="C67" s="150"/>
      <c r="D67" s="119"/>
      <c r="E67" s="150"/>
      <c r="F67" s="186"/>
    </row>
    <row r="68" spans="1:7" s="121" customFormat="1" ht="15.75" customHeight="1">
      <c r="A68" s="334" t="s">
        <v>138</v>
      </c>
      <c r="B68" s="119"/>
      <c r="C68" s="123">
        <f>C18+C44+C66</f>
        <v>3146</v>
      </c>
      <c r="D68" s="119"/>
      <c r="E68" s="123">
        <f>E18+E44+E66</f>
        <v>-5636</v>
      </c>
      <c r="F68" s="186"/>
      <c r="G68" s="188"/>
    </row>
    <row r="69" spans="1:7" s="121" customFormat="1" ht="9.75" customHeight="1">
      <c r="A69" s="184"/>
      <c r="B69" s="119"/>
      <c r="C69" s="125"/>
      <c r="D69" s="119"/>
      <c r="E69" s="125"/>
      <c r="F69" s="187"/>
    </row>
    <row r="70" spans="1:7" ht="15">
      <c r="A70" s="332" t="s">
        <v>139</v>
      </c>
      <c r="B70" s="119"/>
      <c r="C70" s="140">
        <v>22339</v>
      </c>
      <c r="D70" s="119"/>
      <c r="E70" s="140">
        <v>23114</v>
      </c>
      <c r="F70" s="189"/>
    </row>
    <row r="71" spans="1:7" ht="9" customHeight="1">
      <c r="A71" s="184"/>
      <c r="B71" s="119"/>
      <c r="C71" s="189"/>
      <c r="D71" s="119"/>
      <c r="E71" s="189"/>
      <c r="F71" s="187"/>
    </row>
    <row r="72" spans="1:7" thickBot="1">
      <c r="A72" s="333" t="s">
        <v>140</v>
      </c>
      <c r="B72" s="119">
        <f>+SFP!C24</f>
        <v>25</v>
      </c>
      <c r="C72" s="124">
        <f>C70+C68</f>
        <v>25485</v>
      </c>
      <c r="D72" s="119"/>
      <c r="E72" s="124">
        <f>E70+E68</f>
        <v>17478</v>
      </c>
      <c r="F72" s="190"/>
    </row>
    <row r="73" spans="1:7" ht="16.5" thickTop="1">
      <c r="A73" s="165"/>
      <c r="B73" s="119"/>
      <c r="C73" s="196"/>
      <c r="D73" s="119"/>
      <c r="E73" s="196"/>
    </row>
    <row r="74" spans="1:7" ht="15">
      <c r="A74" s="197" t="str">
        <f>+SCI!A56</f>
        <v>The notes on pages 5 to 110 are an integral part of the present financial statement.</v>
      </c>
      <c r="B74" s="119"/>
      <c r="C74" s="166"/>
      <c r="D74" s="119"/>
      <c r="E74" s="119"/>
    </row>
    <row r="75" spans="1:7" ht="15">
      <c r="A75" s="191"/>
      <c r="B75" s="119"/>
      <c r="C75" s="166"/>
      <c r="D75" s="119"/>
      <c r="E75" s="119"/>
    </row>
    <row r="76" spans="1:7" ht="15">
      <c r="A76" s="335" t="s">
        <v>20</v>
      </c>
      <c r="B76" s="127"/>
      <c r="C76" s="127"/>
      <c r="D76" s="127"/>
      <c r="E76" s="127"/>
    </row>
    <row r="77" spans="1:7" ht="15">
      <c r="A77" s="336" t="s">
        <v>15</v>
      </c>
      <c r="B77" s="127"/>
      <c r="C77" s="127"/>
      <c r="D77" s="127"/>
      <c r="E77" s="127"/>
    </row>
    <row r="78" spans="1:7" ht="15">
      <c r="A78" s="192"/>
      <c r="B78" s="127"/>
      <c r="C78" s="127"/>
      <c r="D78" s="127"/>
      <c r="E78" s="127"/>
    </row>
    <row r="79" spans="1:7" ht="15">
      <c r="A79" s="335" t="s">
        <v>21</v>
      </c>
      <c r="B79" s="127"/>
      <c r="C79" s="127"/>
      <c r="D79" s="127"/>
      <c r="E79" s="127"/>
    </row>
    <row r="80" spans="1:7" ht="15">
      <c r="A80" s="336" t="s">
        <v>22</v>
      </c>
      <c r="B80" s="127"/>
      <c r="C80" s="127"/>
      <c r="D80" s="127"/>
      <c r="E80" s="127"/>
    </row>
    <row r="81" spans="1:6" ht="15">
      <c r="A81" s="193"/>
      <c r="B81" s="127"/>
      <c r="C81" s="127"/>
      <c r="D81" s="127"/>
      <c r="E81" s="127"/>
    </row>
    <row r="82" spans="1:6" ht="15">
      <c r="A82" s="61" t="s">
        <v>98</v>
      </c>
      <c r="B82" s="194"/>
      <c r="C82" s="194"/>
      <c r="D82" s="194"/>
      <c r="E82" s="194"/>
      <c r="F82" s="195"/>
    </row>
    <row r="83" spans="1:6" ht="15">
      <c r="A83" s="160" t="s">
        <v>25</v>
      </c>
    </row>
    <row r="84" spans="1:6" ht="15">
      <c r="A84" s="178"/>
    </row>
    <row r="85" spans="1:6" ht="15">
      <c r="A85" s="131"/>
    </row>
    <row r="86" spans="1:6" ht="15">
      <c r="A86" s="132"/>
    </row>
    <row r="87" spans="1:6" ht="15">
      <c r="A87" s="133"/>
    </row>
    <row r="88" spans="1:6" ht="15">
      <c r="A88" s="133"/>
    </row>
  </sheetData>
  <mergeCells count="1">
    <mergeCell ref="A2:E2"/>
  </mergeCells>
  <pageMargins left="0.70866141732283472" right="0.70866141732283472" top="0.35433070866141736" bottom="0.43307086614173229" header="0.27559055118110237" footer="0.31496062992125984"/>
  <pageSetup paperSize="9" scale="70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zoomScale="80" zoomScaleNormal="80" zoomScaleSheetLayoutView="70" workbookViewId="0">
      <selection activeCell="A17" sqref="A17"/>
    </sheetView>
  </sheetViews>
  <sheetFormatPr defaultColWidth="9.140625" defaultRowHeight="16.5"/>
  <cols>
    <col min="1" max="1" width="88.7109375" style="231" customWidth="1"/>
    <col min="2" max="2" width="11.5703125" style="216" customWidth="1"/>
    <col min="3" max="3" width="13.85546875" style="216" customWidth="1"/>
    <col min="4" max="4" width="1" style="216" customWidth="1"/>
    <col min="5" max="5" width="13.42578125" style="216" customWidth="1"/>
    <col min="6" max="6" width="0.85546875" style="216" customWidth="1"/>
    <col min="7" max="7" width="13.5703125" style="216" customWidth="1"/>
    <col min="8" max="8" width="1" style="216" customWidth="1"/>
    <col min="9" max="9" width="15.85546875" style="216" customWidth="1"/>
    <col min="10" max="10" width="1" style="216" customWidth="1"/>
    <col min="11" max="11" width="17.5703125" style="216" customWidth="1"/>
    <col min="12" max="12" width="0.5703125" style="216" customWidth="1"/>
    <col min="13" max="13" width="20.28515625" style="216" customWidth="1"/>
    <col min="14" max="14" width="0.85546875" style="216" customWidth="1"/>
    <col min="15" max="15" width="19.7109375" style="216" customWidth="1"/>
    <col min="16" max="16" width="1.42578125" style="216" customWidth="1"/>
    <col min="17" max="17" width="13.7109375" style="216" customWidth="1"/>
    <col min="18" max="18" width="2.42578125" style="216" customWidth="1"/>
    <col min="19" max="19" width="20.42578125" style="234" customWidth="1"/>
    <col min="20" max="20" width="1.42578125" style="216" customWidth="1"/>
    <col min="21" max="21" width="18.85546875" style="216" customWidth="1"/>
    <col min="22" max="22" width="11.7109375" style="135" bestFit="1" customWidth="1"/>
    <col min="23" max="23" width="10.85546875" style="135" customWidth="1"/>
    <col min="24" max="25" width="9.85546875" style="135" bestFit="1" customWidth="1"/>
    <col min="26" max="16384" width="9.140625" style="135"/>
  </cols>
  <sheetData>
    <row r="1" spans="1:22" ht="18" customHeight="1">
      <c r="A1" s="217" t="s">
        <v>13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32"/>
      <c r="S1" s="233"/>
      <c r="T1" s="232"/>
      <c r="U1" s="232"/>
    </row>
    <row r="2" spans="1:22" ht="18" customHeight="1">
      <c r="A2" s="375" t="s">
        <v>141</v>
      </c>
      <c r="B2" s="375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</row>
    <row r="3" spans="1:22" ht="18" customHeight="1">
      <c r="A3" s="313" t="str">
        <f>[2]CFS!A3</f>
        <v>for the period ending 30 September 2017</v>
      </c>
      <c r="B3" s="210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U3" s="236"/>
    </row>
    <row r="4" spans="1:22" ht="53.25" customHeight="1">
      <c r="A4" s="218"/>
      <c r="B4" s="237"/>
      <c r="C4" s="377" t="s">
        <v>193</v>
      </c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237"/>
      <c r="S4" s="354" t="s">
        <v>194</v>
      </c>
      <c r="T4" s="237"/>
      <c r="U4" s="354" t="s">
        <v>195</v>
      </c>
    </row>
    <row r="5" spans="1:22" s="136" customFormat="1" ht="28.5" customHeight="1">
      <c r="A5" s="378"/>
      <c r="B5" s="280" t="s">
        <v>43</v>
      </c>
      <c r="C5" s="380" t="s">
        <v>142</v>
      </c>
      <c r="D5" s="281"/>
      <c r="E5" s="382" t="s">
        <v>133</v>
      </c>
      <c r="F5" s="281"/>
      <c r="G5" s="380" t="s">
        <v>143</v>
      </c>
      <c r="H5" s="281"/>
      <c r="I5" s="380" t="s">
        <v>144</v>
      </c>
      <c r="J5" s="295"/>
      <c r="K5" s="380" t="s">
        <v>145</v>
      </c>
      <c r="L5" s="295"/>
      <c r="M5" s="373" t="s">
        <v>205</v>
      </c>
      <c r="N5" s="281"/>
      <c r="O5" s="373" t="s">
        <v>178</v>
      </c>
      <c r="P5" s="281"/>
      <c r="Q5" s="373" t="s">
        <v>146</v>
      </c>
      <c r="R5" s="282"/>
      <c r="S5" s="283"/>
      <c r="T5" s="282"/>
      <c r="U5" s="282"/>
    </row>
    <row r="6" spans="1:22" s="137" customFormat="1" ht="69" customHeight="1">
      <c r="A6" s="379"/>
      <c r="B6" s="284"/>
      <c r="C6" s="381"/>
      <c r="D6" s="285"/>
      <c r="E6" s="383"/>
      <c r="F6" s="285"/>
      <c r="G6" s="381"/>
      <c r="H6" s="285"/>
      <c r="I6" s="381"/>
      <c r="J6" s="296"/>
      <c r="K6" s="381"/>
      <c r="L6" s="296"/>
      <c r="M6" s="374"/>
      <c r="N6" s="285"/>
      <c r="O6" s="374"/>
      <c r="P6" s="285"/>
      <c r="Q6" s="374"/>
      <c r="R6" s="284"/>
      <c r="S6" s="286"/>
      <c r="T6" s="287"/>
      <c r="U6" s="287"/>
    </row>
    <row r="7" spans="1:22" s="138" customFormat="1">
      <c r="A7" s="219"/>
      <c r="B7" s="211"/>
      <c r="C7" s="240" t="s">
        <v>0</v>
      </c>
      <c r="D7" s="240"/>
      <c r="E7" s="240" t="s">
        <v>0</v>
      </c>
      <c r="F7" s="240"/>
      <c r="G7" s="240" t="s">
        <v>0</v>
      </c>
      <c r="H7" s="240"/>
      <c r="I7" s="240" t="s">
        <v>0</v>
      </c>
      <c r="J7" s="240"/>
      <c r="K7" s="240" t="s">
        <v>0</v>
      </c>
      <c r="L7" s="240"/>
      <c r="M7" s="240" t="s">
        <v>0</v>
      </c>
      <c r="N7" s="240"/>
      <c r="O7" s="240" t="s">
        <v>0</v>
      </c>
      <c r="P7" s="240"/>
      <c r="Q7" s="240" t="s">
        <v>0</v>
      </c>
      <c r="R7" s="241"/>
      <c r="S7" s="242" t="s">
        <v>0</v>
      </c>
      <c r="T7" s="240"/>
      <c r="U7" s="240" t="s">
        <v>0</v>
      </c>
    </row>
    <row r="8" spans="1:22" s="137" customFormat="1" ht="12" customHeight="1">
      <c r="A8" s="297"/>
      <c r="B8" s="212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14"/>
      <c r="P8" s="240"/>
      <c r="Q8" s="240"/>
      <c r="R8" s="238"/>
      <c r="S8" s="239"/>
      <c r="T8" s="238"/>
      <c r="U8" s="238"/>
    </row>
    <row r="9" spans="1:22" s="139" customFormat="1" ht="3.75" customHeight="1">
      <c r="A9" s="220"/>
      <c r="B9" s="243"/>
      <c r="C9" s="244"/>
      <c r="D9" s="245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6"/>
      <c r="S9" s="247"/>
      <c r="T9" s="243"/>
      <c r="U9" s="248"/>
    </row>
    <row r="10" spans="1:22" s="139" customFormat="1" thickBot="1">
      <c r="A10" s="337" t="s">
        <v>147</v>
      </c>
      <c r="B10" s="237">
        <f>+SFP!C38</f>
        <v>26</v>
      </c>
      <c r="C10" s="255">
        <v>134798</v>
      </c>
      <c r="D10" s="249"/>
      <c r="E10" s="255">
        <v>-18613</v>
      </c>
      <c r="F10" s="249"/>
      <c r="G10" s="255">
        <v>45256</v>
      </c>
      <c r="H10" s="249"/>
      <c r="I10" s="255">
        <v>23445</v>
      </c>
      <c r="J10" s="250"/>
      <c r="K10" s="255">
        <v>1330</v>
      </c>
      <c r="L10" s="250"/>
      <c r="M10" s="255">
        <v>-2563</v>
      </c>
      <c r="N10" s="249"/>
      <c r="O10" s="255">
        <v>222238</v>
      </c>
      <c r="P10" s="249"/>
      <c r="Q10" s="255">
        <f>C10+E10+G10+I10+K10+M10+O10</f>
        <v>405891</v>
      </c>
      <c r="R10" s="251"/>
      <c r="S10" s="255">
        <v>51749</v>
      </c>
      <c r="T10" s="252"/>
      <c r="U10" s="255">
        <f>Q10+S10</f>
        <v>457640</v>
      </c>
      <c r="V10" s="142"/>
    </row>
    <row r="11" spans="1:22" s="139" customFormat="1" ht="8.25" customHeight="1" thickTop="1">
      <c r="A11" s="221"/>
      <c r="B11" s="237"/>
      <c r="C11" s="250"/>
      <c r="D11" s="249"/>
      <c r="E11" s="249"/>
      <c r="F11" s="249"/>
      <c r="G11" s="250"/>
      <c r="H11" s="249"/>
      <c r="I11" s="250"/>
      <c r="J11" s="250"/>
      <c r="K11" s="250"/>
      <c r="L11" s="250"/>
      <c r="M11" s="250"/>
      <c r="N11" s="249"/>
      <c r="O11" s="250"/>
      <c r="P11" s="249"/>
      <c r="Q11" s="250"/>
      <c r="R11" s="251"/>
      <c r="S11" s="251"/>
      <c r="T11" s="252"/>
      <c r="U11" s="256"/>
    </row>
    <row r="12" spans="1:22" s="139" customFormat="1" ht="15.75">
      <c r="A12" s="372" t="s">
        <v>148</v>
      </c>
      <c r="B12" s="372"/>
      <c r="C12" s="250"/>
      <c r="D12" s="249"/>
      <c r="E12" s="249"/>
      <c r="F12" s="249"/>
      <c r="G12" s="250"/>
      <c r="H12" s="249"/>
      <c r="I12" s="250"/>
      <c r="J12" s="250"/>
      <c r="K12" s="250"/>
      <c r="L12" s="250"/>
      <c r="M12" s="250"/>
      <c r="N12" s="249"/>
      <c r="O12" s="250"/>
      <c r="P12" s="249"/>
      <c r="Q12" s="250"/>
      <c r="R12" s="251"/>
      <c r="S12" s="251"/>
      <c r="T12" s="252"/>
      <c r="U12" s="256"/>
    </row>
    <row r="13" spans="1:22" s="139" customFormat="1" ht="15.75">
      <c r="A13" s="338" t="s">
        <v>149</v>
      </c>
      <c r="B13" s="237"/>
      <c r="C13" s="254">
        <v>0</v>
      </c>
      <c r="D13" s="254"/>
      <c r="E13" s="254">
        <v>-1185</v>
      </c>
      <c r="F13" s="254"/>
      <c r="G13" s="254">
        <v>0</v>
      </c>
      <c r="H13" s="254"/>
      <c r="I13" s="254">
        <v>0</v>
      </c>
      <c r="J13" s="254"/>
      <c r="K13" s="254">
        <v>0</v>
      </c>
      <c r="L13" s="254"/>
      <c r="M13" s="254">
        <v>0</v>
      </c>
      <c r="N13" s="254"/>
      <c r="O13" s="254">
        <v>33</v>
      </c>
      <c r="P13" s="254"/>
      <c r="Q13" s="254">
        <f>SUM(C13:P13)</f>
        <v>-1152</v>
      </c>
      <c r="R13" s="256"/>
      <c r="S13" s="254">
        <v>0</v>
      </c>
      <c r="T13" s="256"/>
      <c r="U13" s="257">
        <f>SUM(Q13:T13)</f>
        <v>-1152</v>
      </c>
    </row>
    <row r="14" spans="1:22" s="139" customFormat="1" ht="8.25" customHeight="1">
      <c r="A14" s="222"/>
      <c r="B14" s="237"/>
      <c r="C14" s="250"/>
      <c r="D14" s="249"/>
      <c r="E14" s="249"/>
      <c r="F14" s="249"/>
      <c r="G14" s="250"/>
      <c r="H14" s="249"/>
      <c r="I14" s="250"/>
      <c r="J14" s="250"/>
      <c r="K14" s="250"/>
      <c r="L14" s="250"/>
      <c r="M14" s="250"/>
      <c r="N14" s="249"/>
      <c r="O14" s="250"/>
      <c r="P14" s="249"/>
      <c r="Q14" s="250"/>
      <c r="R14" s="251"/>
      <c r="S14" s="251"/>
      <c r="T14" s="252"/>
      <c r="U14" s="257">
        <f t="shared" ref="U14" si="0">SUM(Q14:T14)</f>
        <v>0</v>
      </c>
    </row>
    <row r="15" spans="1:22" s="139" customFormat="1" ht="15.75">
      <c r="A15" s="339" t="s">
        <v>150</v>
      </c>
      <c r="B15" s="237"/>
      <c r="C15" s="260">
        <f>C16+C17</f>
        <v>0</v>
      </c>
      <c r="D15" s="259"/>
      <c r="E15" s="260">
        <f>E16+E17</f>
        <v>0</v>
      </c>
      <c r="F15" s="254"/>
      <c r="G15" s="260">
        <f>G16+G17</f>
        <v>2585</v>
      </c>
      <c r="H15" s="260">
        <f t="shared" ref="H15:O15" si="1">H16+H17</f>
        <v>0</v>
      </c>
      <c r="I15" s="260">
        <f t="shared" si="1"/>
        <v>0</v>
      </c>
      <c r="J15" s="260">
        <f t="shared" si="1"/>
        <v>0</v>
      </c>
      <c r="K15" s="260">
        <f t="shared" si="1"/>
        <v>0</v>
      </c>
      <c r="L15" s="260">
        <f t="shared" si="1"/>
        <v>0</v>
      </c>
      <c r="M15" s="260">
        <f t="shared" si="1"/>
        <v>0</v>
      </c>
      <c r="N15" s="260">
        <f t="shared" si="1"/>
        <v>0</v>
      </c>
      <c r="O15" s="260">
        <f t="shared" si="1"/>
        <v>-11630</v>
      </c>
      <c r="P15" s="260">
        <f t="shared" ref="P15" si="2">P16+P17</f>
        <v>0</v>
      </c>
      <c r="Q15" s="263">
        <f>SUM(C15:P15)</f>
        <v>-9045</v>
      </c>
      <c r="R15" s="260">
        <f t="shared" ref="R15" si="3">R16+R17</f>
        <v>0</v>
      </c>
      <c r="S15" s="260">
        <f t="shared" ref="S15" si="4">S16+S17</f>
        <v>0</v>
      </c>
      <c r="T15" s="260">
        <f t="shared" ref="T15" si="5">T16+T17</f>
        <v>0</v>
      </c>
      <c r="U15" s="308">
        <f>SUM(Q15:T15)</f>
        <v>-9045</v>
      </c>
    </row>
    <row r="16" spans="1:22" s="139" customFormat="1" ht="15.75">
      <c r="A16" s="340" t="s">
        <v>151</v>
      </c>
      <c r="B16" s="237"/>
      <c r="C16" s="249">
        <v>0</v>
      </c>
      <c r="D16" s="249"/>
      <c r="E16" s="249">
        <v>0</v>
      </c>
      <c r="F16" s="249"/>
      <c r="G16" s="249">
        <v>2585</v>
      </c>
      <c r="H16" s="249"/>
      <c r="I16" s="249">
        <v>0</v>
      </c>
      <c r="J16" s="249"/>
      <c r="K16" s="249">
        <v>0</v>
      </c>
      <c r="L16" s="249"/>
      <c r="M16" s="249">
        <v>0</v>
      </c>
      <c r="N16" s="249"/>
      <c r="O16" s="249">
        <v>-2585</v>
      </c>
      <c r="P16" s="249"/>
      <c r="Q16" s="254">
        <f t="shared" ref="Q16:Q17" si="6">SUM(C16:P16)</f>
        <v>0</v>
      </c>
      <c r="R16" s="265"/>
      <c r="S16" s="249">
        <v>0</v>
      </c>
      <c r="T16" s="266"/>
      <c r="U16" s="249">
        <v>0</v>
      </c>
    </row>
    <row r="17" spans="1:22" s="139" customFormat="1" ht="15.75">
      <c r="A17" s="340" t="s">
        <v>152</v>
      </c>
      <c r="B17" s="237"/>
      <c r="C17" s="249">
        <v>0</v>
      </c>
      <c r="D17" s="249"/>
      <c r="E17" s="249">
        <v>0</v>
      </c>
      <c r="F17" s="249"/>
      <c r="G17" s="249">
        <v>0</v>
      </c>
      <c r="H17" s="249"/>
      <c r="I17" s="249">
        <v>0</v>
      </c>
      <c r="J17" s="249"/>
      <c r="K17" s="249">
        <v>0</v>
      </c>
      <c r="L17" s="249"/>
      <c r="M17" s="249">
        <v>0</v>
      </c>
      <c r="N17" s="249"/>
      <c r="O17" s="249">
        <v>-9045</v>
      </c>
      <c r="P17" s="249"/>
      <c r="Q17" s="254">
        <f t="shared" si="6"/>
        <v>-9045</v>
      </c>
      <c r="R17" s="265"/>
      <c r="S17" s="249">
        <v>0</v>
      </c>
      <c r="T17" s="266"/>
      <c r="U17" s="249">
        <f>SUM(Q17:T17)</f>
        <v>-9045</v>
      </c>
    </row>
    <row r="18" spans="1:22" s="139" customFormat="1" ht="6.75" customHeight="1">
      <c r="A18" s="223"/>
      <c r="B18" s="237"/>
      <c r="C18" s="250"/>
      <c r="D18" s="249"/>
      <c r="E18" s="249"/>
      <c r="F18" s="249"/>
      <c r="G18" s="250"/>
      <c r="H18" s="249"/>
      <c r="I18" s="250"/>
      <c r="J18" s="250"/>
      <c r="K18" s="250"/>
      <c r="L18" s="250"/>
      <c r="M18" s="250"/>
      <c r="N18" s="249"/>
      <c r="O18" s="250"/>
      <c r="P18" s="249"/>
      <c r="Q18" s="250"/>
      <c r="R18" s="251"/>
      <c r="S18" s="251"/>
      <c r="T18" s="252"/>
      <c r="U18" s="256"/>
    </row>
    <row r="19" spans="1:22" s="139" customFormat="1" ht="15.75">
      <c r="A19" s="355" t="s">
        <v>196</v>
      </c>
      <c r="B19" s="237"/>
      <c r="C19" s="263">
        <v>0</v>
      </c>
      <c r="D19" s="250"/>
      <c r="E19" s="263">
        <v>0</v>
      </c>
      <c r="F19" s="250"/>
      <c r="G19" s="263">
        <v>0</v>
      </c>
      <c r="H19" s="250"/>
      <c r="I19" s="263">
        <v>0</v>
      </c>
      <c r="J19" s="250"/>
      <c r="K19" s="263">
        <v>0</v>
      </c>
      <c r="L19" s="250"/>
      <c r="M19" s="263">
        <v>0</v>
      </c>
      <c r="N19" s="250"/>
      <c r="O19" s="263">
        <f>O20+O21+O22+O23+O24</f>
        <v>-954</v>
      </c>
      <c r="P19" s="263">
        <f t="shared" ref="P19:U19" si="7">P20+P21+P22+P23+P24</f>
        <v>0</v>
      </c>
      <c r="Q19" s="263">
        <f t="shared" si="7"/>
        <v>-954</v>
      </c>
      <c r="R19" s="263">
        <f t="shared" si="7"/>
        <v>0</v>
      </c>
      <c r="S19" s="263">
        <f t="shared" si="7"/>
        <v>-19543</v>
      </c>
      <c r="T19" s="263">
        <f t="shared" si="7"/>
        <v>0</v>
      </c>
      <c r="U19" s="263">
        <f t="shared" si="7"/>
        <v>-20497</v>
      </c>
    </row>
    <row r="20" spans="1:22" s="139" customFormat="1" ht="15.75">
      <c r="A20" s="356" t="s">
        <v>197</v>
      </c>
      <c r="B20" s="237"/>
      <c r="C20" s="261">
        <v>0</v>
      </c>
      <c r="D20" s="249"/>
      <c r="E20" s="261">
        <v>0</v>
      </c>
      <c r="F20" s="249"/>
      <c r="G20" s="261">
        <v>0</v>
      </c>
      <c r="H20" s="249"/>
      <c r="I20" s="261">
        <v>0</v>
      </c>
      <c r="J20" s="250"/>
      <c r="K20" s="261">
        <v>0</v>
      </c>
      <c r="L20" s="250"/>
      <c r="M20" s="261">
        <v>0</v>
      </c>
      <c r="N20" s="249"/>
      <c r="O20" s="262">
        <v>0</v>
      </c>
      <c r="P20" s="249"/>
      <c r="Q20" s="254">
        <f>C20+E20+G20+I20+K20+M20+O20</f>
        <v>0</v>
      </c>
      <c r="R20" s="251"/>
      <c r="S20" s="262">
        <v>-5357</v>
      </c>
      <c r="T20" s="252"/>
      <c r="U20" s="257">
        <f>SUM(Q20:T20)</f>
        <v>-5357</v>
      </c>
    </row>
    <row r="21" spans="1:22" s="139" customFormat="1" ht="15.75">
      <c r="A21" s="357" t="s">
        <v>198</v>
      </c>
      <c r="B21" s="237"/>
      <c r="C21" s="261">
        <v>0</v>
      </c>
      <c r="D21" s="249"/>
      <c r="E21" s="261">
        <v>0</v>
      </c>
      <c r="F21" s="249"/>
      <c r="G21" s="261">
        <v>0</v>
      </c>
      <c r="H21" s="249"/>
      <c r="I21" s="261">
        <v>0</v>
      </c>
      <c r="J21" s="250"/>
      <c r="K21" s="261">
        <v>0</v>
      </c>
      <c r="L21" s="250"/>
      <c r="M21" s="261">
        <v>0</v>
      </c>
      <c r="N21" s="249"/>
      <c r="O21" s="262">
        <v>0</v>
      </c>
      <c r="P21" s="249"/>
      <c r="Q21" s="254">
        <f>C21+E21+G21+I21+K21+M21+O21</f>
        <v>0</v>
      </c>
      <c r="R21" s="251"/>
      <c r="S21" s="262">
        <v>-3208</v>
      </c>
      <c r="T21" s="252"/>
      <c r="U21" s="257">
        <f>SUM(Q21:T21)</f>
        <v>-3208</v>
      </c>
    </row>
    <row r="22" spans="1:22" s="139" customFormat="1" ht="15.75">
      <c r="A22" s="357" t="s">
        <v>199</v>
      </c>
      <c r="B22" s="237"/>
      <c r="C22" s="261">
        <v>0</v>
      </c>
      <c r="D22" s="249"/>
      <c r="E22" s="261">
        <v>0</v>
      </c>
      <c r="F22" s="249"/>
      <c r="G22" s="261">
        <v>0</v>
      </c>
      <c r="H22" s="249"/>
      <c r="I22" s="261">
        <v>0</v>
      </c>
      <c r="J22" s="250"/>
      <c r="K22" s="261">
        <v>0</v>
      </c>
      <c r="L22" s="250"/>
      <c r="M22" s="261">
        <v>0</v>
      </c>
      <c r="N22" s="249"/>
      <c r="O22" s="262">
        <v>0</v>
      </c>
      <c r="P22" s="249"/>
      <c r="Q22" s="254">
        <f>C22+E22+G22+I22+K22+M22+O22</f>
        <v>0</v>
      </c>
      <c r="R22" s="251"/>
      <c r="S22" s="262">
        <v>0</v>
      </c>
      <c r="T22" s="252"/>
      <c r="U22" s="257">
        <f>SUM(Q22:T22)</f>
        <v>0</v>
      </c>
    </row>
    <row r="23" spans="1:22" s="139" customFormat="1" ht="15.75">
      <c r="A23" s="357" t="s">
        <v>200</v>
      </c>
      <c r="B23" s="237"/>
      <c r="C23" s="261">
        <v>0</v>
      </c>
      <c r="D23" s="249"/>
      <c r="E23" s="261">
        <v>0</v>
      </c>
      <c r="F23" s="249"/>
      <c r="G23" s="261">
        <v>0</v>
      </c>
      <c r="H23" s="249"/>
      <c r="I23" s="261">
        <v>0</v>
      </c>
      <c r="J23" s="250"/>
      <c r="K23" s="261">
        <v>0</v>
      </c>
      <c r="L23" s="250"/>
      <c r="M23" s="261">
        <v>0</v>
      </c>
      <c r="N23" s="249"/>
      <c r="O23" s="262">
        <v>-987</v>
      </c>
      <c r="P23" s="249"/>
      <c r="Q23" s="254">
        <f>C23+E23+G23+I23+K23+M23+O23</f>
        <v>-987</v>
      </c>
      <c r="R23" s="251"/>
      <c r="S23" s="262">
        <v>-11071</v>
      </c>
      <c r="T23" s="252"/>
      <c r="U23" s="257">
        <f>SUM(Q23:T23)</f>
        <v>-12058</v>
      </c>
      <c r="V23" s="290"/>
    </row>
    <row r="24" spans="1:22" s="139" customFormat="1" ht="15.75">
      <c r="A24" s="357" t="s">
        <v>201</v>
      </c>
      <c r="B24" s="237"/>
      <c r="C24" s="261">
        <v>0</v>
      </c>
      <c r="D24" s="249"/>
      <c r="E24" s="261">
        <v>0</v>
      </c>
      <c r="F24" s="249"/>
      <c r="G24" s="261">
        <v>0</v>
      </c>
      <c r="H24" s="249"/>
      <c r="I24" s="261">
        <v>0</v>
      </c>
      <c r="J24" s="250"/>
      <c r="K24" s="261">
        <v>0</v>
      </c>
      <c r="L24" s="250"/>
      <c r="M24" s="261">
        <v>0</v>
      </c>
      <c r="N24" s="249"/>
      <c r="O24" s="262">
        <v>33</v>
      </c>
      <c r="P24" s="249"/>
      <c r="Q24" s="254">
        <f>C24+E24+G24+I24+K24+M24+O24</f>
        <v>33</v>
      </c>
      <c r="R24" s="251"/>
      <c r="S24" s="262">
        <v>93</v>
      </c>
      <c r="T24" s="252"/>
      <c r="U24" s="257">
        <f>SUM(Q24:T24)</f>
        <v>126</v>
      </c>
    </row>
    <row r="25" spans="1:22" s="139" customFormat="1" ht="6.75" customHeight="1">
      <c r="A25" s="223"/>
      <c r="B25" s="237"/>
      <c r="C25" s="250"/>
      <c r="D25" s="249"/>
      <c r="E25" s="249"/>
      <c r="F25" s="249"/>
      <c r="G25" s="250"/>
      <c r="H25" s="249"/>
      <c r="I25" s="250"/>
      <c r="J25" s="250"/>
      <c r="K25" s="250"/>
      <c r="L25" s="250"/>
      <c r="M25" s="250"/>
      <c r="N25" s="249"/>
      <c r="O25" s="250"/>
      <c r="P25" s="249"/>
      <c r="Q25" s="250"/>
      <c r="R25" s="251"/>
      <c r="S25" s="251"/>
      <c r="T25" s="252"/>
      <c r="U25" s="256"/>
    </row>
    <row r="26" spans="1:22" s="139" customFormat="1" ht="15.75">
      <c r="A26" s="341" t="s">
        <v>153</v>
      </c>
      <c r="B26" s="237"/>
      <c r="C26" s="264">
        <v>0</v>
      </c>
      <c r="D26" s="249"/>
      <c r="E26" s="264">
        <v>0</v>
      </c>
      <c r="F26" s="249"/>
      <c r="G26" s="264">
        <v>0</v>
      </c>
      <c r="H26" s="249"/>
      <c r="I26" s="263">
        <v>0</v>
      </c>
      <c r="J26" s="250"/>
      <c r="K26" s="263">
        <f>K27+K28</f>
        <v>-64</v>
      </c>
      <c r="L26" s="263">
        <f t="shared" ref="L26:M26" si="8">L27+L28</f>
        <v>0</v>
      </c>
      <c r="M26" s="263">
        <f t="shared" si="8"/>
        <v>1734</v>
      </c>
      <c r="N26" s="249"/>
      <c r="O26" s="263">
        <f>O27+O28</f>
        <v>31627</v>
      </c>
      <c r="P26" s="249"/>
      <c r="Q26" s="263">
        <f>Q27+Q28</f>
        <v>33297</v>
      </c>
      <c r="R26" s="251"/>
      <c r="S26" s="263">
        <f>S27+S28</f>
        <v>2202</v>
      </c>
      <c r="T26" s="252"/>
      <c r="U26" s="263">
        <f>U27+U28</f>
        <v>35499</v>
      </c>
      <c r="V26" s="154"/>
    </row>
    <row r="27" spans="1:22" s="139" customFormat="1" ht="15.75">
      <c r="A27" s="342" t="s">
        <v>154</v>
      </c>
      <c r="B27" s="237"/>
      <c r="C27" s="258">
        <v>0</v>
      </c>
      <c r="D27" s="249"/>
      <c r="E27" s="258">
        <v>0</v>
      </c>
      <c r="F27" s="249"/>
      <c r="G27" s="258">
        <v>0</v>
      </c>
      <c r="H27" s="249"/>
      <c r="I27" s="254">
        <v>0</v>
      </c>
      <c r="J27" s="250"/>
      <c r="K27" s="254">
        <v>0</v>
      </c>
      <c r="L27" s="250"/>
      <c r="M27" s="254">
        <v>0</v>
      </c>
      <c r="N27" s="249"/>
      <c r="O27" s="254">
        <v>31627</v>
      </c>
      <c r="P27" s="249"/>
      <c r="Q27" s="254">
        <f>SUM(C27:P27)</f>
        <v>31627</v>
      </c>
      <c r="R27" s="251"/>
      <c r="S27" s="254">
        <v>1426</v>
      </c>
      <c r="T27" s="252"/>
      <c r="U27" s="257">
        <f>SUM(Q27:T27)</f>
        <v>33053</v>
      </c>
      <c r="V27" s="142"/>
    </row>
    <row r="28" spans="1:22" s="139" customFormat="1" ht="15.75">
      <c r="A28" s="342" t="s">
        <v>155</v>
      </c>
      <c r="B28" s="237"/>
      <c r="C28" s="258">
        <v>0</v>
      </c>
      <c r="D28" s="249"/>
      <c r="E28" s="258">
        <v>0</v>
      </c>
      <c r="F28" s="249"/>
      <c r="G28" s="258">
        <v>0</v>
      </c>
      <c r="H28" s="249"/>
      <c r="I28" s="245">
        <v>0</v>
      </c>
      <c r="J28" s="250"/>
      <c r="K28" s="245">
        <v>-64</v>
      </c>
      <c r="L28" s="250"/>
      <c r="M28" s="245">
        <v>1734</v>
      </c>
      <c r="N28" s="249"/>
      <c r="O28" s="254">
        <v>0</v>
      </c>
      <c r="P28" s="249"/>
      <c r="Q28" s="254">
        <f>SUM(C28:P28)</f>
        <v>1670</v>
      </c>
      <c r="R28" s="251"/>
      <c r="S28" s="254">
        <v>776</v>
      </c>
      <c r="T28" s="252"/>
      <c r="U28" s="257">
        <f>SUM(Q28:T28)</f>
        <v>2446</v>
      </c>
    </row>
    <row r="29" spans="1:22" s="139" customFormat="1" ht="5.25" customHeight="1">
      <c r="A29" s="220"/>
      <c r="B29" s="237"/>
      <c r="C29" s="258"/>
      <c r="D29" s="249"/>
      <c r="E29" s="258"/>
      <c r="F29" s="249"/>
      <c r="G29" s="258"/>
      <c r="H29" s="249"/>
      <c r="I29" s="254"/>
      <c r="J29" s="250"/>
      <c r="K29" s="254"/>
      <c r="L29" s="250"/>
      <c r="M29" s="254"/>
      <c r="N29" s="249"/>
      <c r="O29" s="254"/>
      <c r="P29" s="249"/>
      <c r="Q29" s="259"/>
      <c r="R29" s="251"/>
      <c r="S29" s="254"/>
      <c r="T29" s="252"/>
      <c r="U29" s="257"/>
    </row>
    <row r="30" spans="1:22" s="139" customFormat="1" ht="15.75">
      <c r="A30" s="343" t="s">
        <v>156</v>
      </c>
      <c r="B30" s="237"/>
      <c r="C30" s="258">
        <v>0</v>
      </c>
      <c r="D30" s="249"/>
      <c r="E30" s="258">
        <v>0</v>
      </c>
      <c r="F30" s="249"/>
      <c r="G30" s="258">
        <v>0</v>
      </c>
      <c r="H30" s="249"/>
      <c r="I30" s="254">
        <v>-228</v>
      </c>
      <c r="J30" s="250"/>
      <c r="K30" s="258">
        <v>0</v>
      </c>
      <c r="L30" s="250"/>
      <c r="M30" s="258">
        <v>0</v>
      </c>
      <c r="N30" s="249"/>
      <c r="O30" s="254">
        <v>219</v>
      </c>
      <c r="P30" s="249"/>
      <c r="Q30" s="254">
        <f>SUM(I30:P30)</f>
        <v>-9</v>
      </c>
      <c r="R30" s="251"/>
      <c r="S30" s="254">
        <v>0</v>
      </c>
      <c r="T30" s="252"/>
      <c r="U30" s="257">
        <f>Q30+S30</f>
        <v>-9</v>
      </c>
      <c r="V30" s="290"/>
    </row>
    <row r="31" spans="1:22" s="139" customFormat="1" ht="7.5" customHeight="1">
      <c r="A31" s="220"/>
      <c r="B31" s="237"/>
      <c r="C31" s="250"/>
      <c r="D31" s="249"/>
      <c r="E31" s="249"/>
      <c r="F31" s="249"/>
      <c r="G31" s="250"/>
      <c r="H31" s="249"/>
      <c r="I31" s="250"/>
      <c r="J31" s="250"/>
      <c r="K31" s="250"/>
      <c r="L31" s="250"/>
      <c r="M31" s="250"/>
      <c r="N31" s="249"/>
      <c r="O31" s="250"/>
      <c r="P31" s="249"/>
      <c r="Q31" s="250"/>
      <c r="R31" s="251"/>
      <c r="S31" s="251"/>
      <c r="T31" s="252"/>
      <c r="U31" s="256"/>
    </row>
    <row r="32" spans="1:22" s="139" customFormat="1" ht="18" customHeight="1" thickBot="1">
      <c r="A32" s="344" t="s">
        <v>158</v>
      </c>
      <c r="B32" s="237">
        <f>+SFP!C38</f>
        <v>26</v>
      </c>
      <c r="C32" s="255">
        <f>+C10+C13+C15+C19+C26+C30</f>
        <v>134798</v>
      </c>
      <c r="D32" s="255">
        <f t="shared" ref="D32:T32" si="9">+D10+D13+D15+D19+D26+D30</f>
        <v>0</v>
      </c>
      <c r="E32" s="255">
        <f t="shared" si="9"/>
        <v>-19798</v>
      </c>
      <c r="F32" s="255">
        <f t="shared" si="9"/>
        <v>0</v>
      </c>
      <c r="G32" s="255">
        <f t="shared" si="9"/>
        <v>47841</v>
      </c>
      <c r="H32" s="255">
        <f t="shared" si="9"/>
        <v>0</v>
      </c>
      <c r="I32" s="255">
        <f t="shared" si="9"/>
        <v>23217</v>
      </c>
      <c r="J32" s="255">
        <f t="shared" si="9"/>
        <v>0</v>
      </c>
      <c r="K32" s="255">
        <f t="shared" si="9"/>
        <v>1266</v>
      </c>
      <c r="L32" s="255">
        <f t="shared" si="9"/>
        <v>0</v>
      </c>
      <c r="M32" s="255">
        <f t="shared" si="9"/>
        <v>-829</v>
      </c>
      <c r="N32" s="255">
        <f t="shared" si="9"/>
        <v>0</v>
      </c>
      <c r="O32" s="255">
        <f>+O10+O13+O15+O19+O26+O30</f>
        <v>241533</v>
      </c>
      <c r="P32" s="255">
        <f t="shared" si="9"/>
        <v>0</v>
      </c>
      <c r="Q32" s="255">
        <f t="shared" si="9"/>
        <v>428028</v>
      </c>
      <c r="R32" s="255"/>
      <c r="S32" s="255">
        <f>+S10+S13+S15+S19+S26+S30</f>
        <v>34408</v>
      </c>
      <c r="T32" s="255">
        <f t="shared" si="9"/>
        <v>0</v>
      </c>
      <c r="U32" s="255">
        <f>+U10+U13+U15+U19+U26+U30</f>
        <v>462436</v>
      </c>
      <c r="V32" s="142"/>
    </row>
    <row r="33" spans="1:22" s="139" customFormat="1" ht="17.25" thickTop="1">
      <c r="A33" s="221"/>
      <c r="B33" s="237"/>
      <c r="C33" s="250"/>
      <c r="D33" s="249"/>
      <c r="E33" s="250"/>
      <c r="F33" s="249"/>
      <c r="G33" s="250"/>
      <c r="H33" s="249"/>
      <c r="I33" s="250"/>
      <c r="J33" s="250"/>
      <c r="K33" s="250"/>
      <c r="L33" s="250"/>
      <c r="M33" s="250"/>
      <c r="N33" s="249"/>
      <c r="O33" s="250"/>
      <c r="P33" s="249"/>
      <c r="Q33" s="250"/>
      <c r="R33" s="251"/>
      <c r="S33" s="250"/>
      <c r="T33" s="252"/>
      <c r="U33" s="250"/>
      <c r="V33" s="142"/>
    </row>
    <row r="34" spans="1:22" s="139" customFormat="1" thickBot="1">
      <c r="A34" s="344" t="s">
        <v>159</v>
      </c>
      <c r="B34" s="237"/>
      <c r="C34" s="255">
        <v>134798</v>
      </c>
      <c r="D34" s="249"/>
      <c r="E34" s="255">
        <v>-19501</v>
      </c>
      <c r="F34" s="249"/>
      <c r="G34" s="255">
        <v>47841</v>
      </c>
      <c r="H34" s="249"/>
      <c r="I34" s="255">
        <v>32277</v>
      </c>
      <c r="J34" s="250"/>
      <c r="K34" s="255">
        <v>2808</v>
      </c>
      <c r="L34" s="250"/>
      <c r="M34" s="255">
        <v>-717</v>
      </c>
      <c r="N34" s="249"/>
      <c r="O34" s="255">
        <v>259984</v>
      </c>
      <c r="P34" s="249"/>
      <c r="Q34" s="255">
        <f>C34+E34+G34+I34+K34+M34+O34</f>
        <v>457490</v>
      </c>
      <c r="R34" s="251"/>
      <c r="S34" s="255">
        <v>33733</v>
      </c>
      <c r="T34" s="252"/>
      <c r="U34" s="255">
        <f>Q34+S34</f>
        <v>491223</v>
      </c>
      <c r="V34" s="142"/>
    </row>
    <row r="35" spans="1:22" s="139" customFormat="1" ht="17.25" thickTop="1">
      <c r="A35" s="221"/>
      <c r="B35" s="237"/>
      <c r="C35" s="250"/>
      <c r="D35" s="249"/>
      <c r="E35" s="249"/>
      <c r="F35" s="249"/>
      <c r="G35" s="250"/>
      <c r="H35" s="249"/>
      <c r="I35" s="250"/>
      <c r="J35" s="250"/>
      <c r="K35" s="250"/>
      <c r="L35" s="250"/>
      <c r="M35" s="250"/>
      <c r="N35" s="249"/>
      <c r="O35" s="250"/>
      <c r="P35" s="249"/>
      <c r="Q35" s="250"/>
      <c r="R35" s="251"/>
      <c r="S35" s="251"/>
      <c r="T35" s="252"/>
      <c r="U35" s="256"/>
    </row>
    <row r="36" spans="1:22" s="139" customFormat="1" ht="15.75">
      <c r="A36" s="372" t="s">
        <v>160</v>
      </c>
      <c r="B36" s="372"/>
      <c r="C36" s="250"/>
      <c r="D36" s="249"/>
      <c r="E36" s="249"/>
      <c r="F36" s="249"/>
      <c r="G36" s="250"/>
      <c r="H36" s="249"/>
      <c r="I36" s="250"/>
      <c r="J36" s="250"/>
      <c r="K36" s="250"/>
      <c r="L36" s="250"/>
      <c r="M36" s="250"/>
      <c r="N36" s="249"/>
      <c r="O36" s="250"/>
      <c r="P36" s="249"/>
      <c r="Q36" s="250"/>
      <c r="R36" s="251"/>
      <c r="S36" s="251"/>
      <c r="T36" s="252"/>
      <c r="U36" s="256"/>
    </row>
    <row r="37" spans="1:22" s="139" customFormat="1" ht="15.75">
      <c r="A37" s="338" t="s">
        <v>149</v>
      </c>
      <c r="B37" s="237"/>
      <c r="C37" s="254">
        <v>0</v>
      </c>
      <c r="D37" s="254"/>
      <c r="E37" s="254">
        <v>960</v>
      </c>
      <c r="F37" s="254"/>
      <c r="G37" s="254">
        <v>0</v>
      </c>
      <c r="H37" s="254"/>
      <c r="I37" s="254">
        <v>0</v>
      </c>
      <c r="J37" s="254"/>
      <c r="K37" s="254">
        <v>0</v>
      </c>
      <c r="L37" s="254"/>
      <c r="M37" s="254">
        <v>0</v>
      </c>
      <c r="N37" s="254"/>
      <c r="O37" s="254">
        <v>480</v>
      </c>
      <c r="P37" s="254"/>
      <c r="Q37" s="254">
        <f>SUM(C37:O37)</f>
        <v>1440</v>
      </c>
      <c r="R37" s="256"/>
      <c r="S37" s="254">
        <v>0</v>
      </c>
      <c r="T37" s="256"/>
      <c r="U37" s="257">
        <f>+Q37+S37</f>
        <v>1440</v>
      </c>
    </row>
    <row r="38" spans="1:22" s="139" customFormat="1" ht="6" customHeight="1">
      <c r="A38" s="222"/>
      <c r="B38" s="237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9"/>
      <c r="R38" s="256"/>
      <c r="S38" s="254"/>
      <c r="T38" s="256"/>
      <c r="U38" s="257"/>
    </row>
    <row r="39" spans="1:22" s="139" customFormat="1" ht="18" customHeight="1">
      <c r="A39" s="358" t="s">
        <v>202</v>
      </c>
      <c r="B39" s="237"/>
      <c r="C39" s="254"/>
      <c r="D39" s="254"/>
      <c r="E39" s="254">
        <v>602</v>
      </c>
      <c r="F39" s="254"/>
      <c r="G39" s="254"/>
      <c r="H39" s="254"/>
      <c r="I39" s="254"/>
      <c r="J39" s="254"/>
      <c r="K39" s="254"/>
      <c r="L39" s="254"/>
      <c r="M39" s="254"/>
      <c r="N39" s="254"/>
      <c r="O39" s="254">
        <v>662</v>
      </c>
      <c r="P39" s="254"/>
      <c r="Q39" s="259">
        <f>SUM(E39:P39)</f>
        <v>1264</v>
      </c>
      <c r="R39" s="256"/>
      <c r="S39" s="254">
        <v>-241</v>
      </c>
      <c r="T39" s="256"/>
      <c r="U39" s="257">
        <f>SUM(Q39:T39)</f>
        <v>1023</v>
      </c>
    </row>
    <row r="40" spans="1:22" s="139" customFormat="1" ht="15.75">
      <c r="A40" s="339" t="s">
        <v>150</v>
      </c>
      <c r="B40" s="237"/>
      <c r="C40" s="267">
        <v>0</v>
      </c>
      <c r="D40" s="263"/>
      <c r="E40" s="267">
        <v>0</v>
      </c>
      <c r="F40" s="267"/>
      <c r="G40" s="263">
        <f>G41+G42</f>
        <v>3825</v>
      </c>
      <c r="H40" s="267">
        <f t="shared" ref="H40:U40" si="10">H41+H42</f>
        <v>0</v>
      </c>
      <c r="I40" s="267">
        <f t="shared" si="10"/>
        <v>0</v>
      </c>
      <c r="J40" s="267">
        <f t="shared" si="10"/>
        <v>0</v>
      </c>
      <c r="K40" s="267">
        <f t="shared" si="10"/>
        <v>0</v>
      </c>
      <c r="L40" s="267">
        <f t="shared" si="10"/>
        <v>0</v>
      </c>
      <c r="M40" s="267">
        <f t="shared" si="10"/>
        <v>0</v>
      </c>
      <c r="N40" s="267">
        <f t="shared" si="10"/>
        <v>0</v>
      </c>
      <c r="O40" s="263">
        <f t="shared" si="10"/>
        <v>-16740</v>
      </c>
      <c r="P40" s="267">
        <f t="shared" si="10"/>
        <v>0</v>
      </c>
      <c r="Q40" s="267">
        <f t="shared" si="10"/>
        <v>-12915</v>
      </c>
      <c r="R40" s="267">
        <f t="shared" si="10"/>
        <v>0</v>
      </c>
      <c r="S40" s="267">
        <f t="shared" si="10"/>
        <v>0</v>
      </c>
      <c r="T40" s="267">
        <f t="shared" si="10"/>
        <v>0</v>
      </c>
      <c r="U40" s="267">
        <f t="shared" si="10"/>
        <v>-12915</v>
      </c>
    </row>
    <row r="41" spans="1:22" s="139" customFormat="1" ht="15.75">
      <c r="A41" s="340" t="s">
        <v>151</v>
      </c>
      <c r="B41" s="237"/>
      <c r="C41" s="254">
        <v>0</v>
      </c>
      <c r="D41" s="254"/>
      <c r="E41" s="254">
        <v>0</v>
      </c>
      <c r="F41" s="254"/>
      <c r="G41" s="254">
        <v>3825</v>
      </c>
      <c r="H41" s="254"/>
      <c r="I41" s="254">
        <v>0</v>
      </c>
      <c r="J41" s="254"/>
      <c r="K41" s="254">
        <v>0</v>
      </c>
      <c r="L41" s="254"/>
      <c r="M41" s="254">
        <v>0</v>
      </c>
      <c r="N41" s="254"/>
      <c r="O41" s="254">
        <v>-3825</v>
      </c>
      <c r="P41" s="254"/>
      <c r="Q41" s="254">
        <f>SUM(C41:O41)</f>
        <v>0</v>
      </c>
      <c r="R41" s="257"/>
      <c r="S41" s="254">
        <v>0</v>
      </c>
      <c r="T41" s="257"/>
      <c r="U41" s="254">
        <v>0</v>
      </c>
    </row>
    <row r="42" spans="1:22" s="139" customFormat="1" ht="15.75">
      <c r="A42" s="340" t="s">
        <v>152</v>
      </c>
      <c r="B42" s="237"/>
      <c r="C42" s="254">
        <v>0</v>
      </c>
      <c r="D42" s="254"/>
      <c r="E42" s="254">
        <v>0</v>
      </c>
      <c r="F42" s="254"/>
      <c r="G42" s="254">
        <v>0</v>
      </c>
      <c r="H42" s="254"/>
      <c r="I42" s="254">
        <v>0</v>
      </c>
      <c r="J42" s="254"/>
      <c r="K42" s="254">
        <v>0</v>
      </c>
      <c r="L42" s="254"/>
      <c r="M42" s="254">
        <v>0</v>
      </c>
      <c r="N42" s="254"/>
      <c r="O42" s="254">
        <v>-12915</v>
      </c>
      <c r="P42" s="254"/>
      <c r="Q42" s="259">
        <f>SUM(C42:O42)</f>
        <v>-12915</v>
      </c>
      <c r="R42" s="257"/>
      <c r="S42" s="254">
        <v>0</v>
      </c>
      <c r="T42" s="257"/>
      <c r="U42" s="254">
        <f>Q42+S42</f>
        <v>-12915</v>
      </c>
    </row>
    <row r="43" spans="1:22" s="139" customFormat="1" ht="6.75" customHeight="1">
      <c r="A43" s="223"/>
      <c r="B43" s="237"/>
      <c r="C43" s="259"/>
      <c r="D43" s="254"/>
      <c r="E43" s="254"/>
      <c r="F43" s="254"/>
      <c r="G43" s="259"/>
      <c r="H43" s="254"/>
      <c r="I43" s="259"/>
      <c r="J43" s="259"/>
      <c r="K43" s="259"/>
      <c r="L43" s="259"/>
      <c r="M43" s="259"/>
      <c r="N43" s="254"/>
      <c r="O43" s="259"/>
      <c r="P43" s="254"/>
      <c r="Q43" s="259"/>
      <c r="R43" s="256"/>
      <c r="S43" s="256"/>
      <c r="T43" s="256"/>
      <c r="U43" s="256"/>
    </row>
    <row r="44" spans="1:22" s="139" customFormat="1" ht="15.75">
      <c r="A44" s="355" t="s">
        <v>196</v>
      </c>
      <c r="B44" s="237"/>
      <c r="C44" s="267">
        <v>0</v>
      </c>
      <c r="D44" s="263"/>
      <c r="E44" s="267">
        <v>0</v>
      </c>
      <c r="F44" s="263"/>
      <c r="G44" s="267">
        <v>0</v>
      </c>
      <c r="H44" s="263"/>
      <c r="I44" s="267">
        <v>0</v>
      </c>
      <c r="J44" s="263"/>
      <c r="K44" s="267">
        <v>0</v>
      </c>
      <c r="L44" s="263"/>
      <c r="M44" s="267">
        <v>0</v>
      </c>
      <c r="N44" s="263"/>
      <c r="O44" s="263">
        <f>SUM(O45:O49)</f>
        <v>-1067</v>
      </c>
      <c r="P44" s="254"/>
      <c r="Q44" s="263">
        <f>SUM(Q45:Q49)</f>
        <v>-1067</v>
      </c>
      <c r="R44" s="256"/>
      <c r="S44" s="260">
        <f>SUM(S45:S49)</f>
        <v>-60</v>
      </c>
      <c r="T44" s="256"/>
      <c r="U44" s="260">
        <f t="shared" ref="U44" si="11">+Q44+S44</f>
        <v>-1127</v>
      </c>
    </row>
    <row r="45" spans="1:22" s="139" customFormat="1" ht="15.75">
      <c r="A45" s="357" t="s">
        <v>197</v>
      </c>
      <c r="B45" s="237"/>
      <c r="C45" s="254">
        <v>0</v>
      </c>
      <c r="D45" s="254"/>
      <c r="E45" s="254">
        <v>0</v>
      </c>
      <c r="F45" s="254"/>
      <c r="G45" s="254">
        <v>0</v>
      </c>
      <c r="H45" s="254"/>
      <c r="I45" s="254">
        <v>0</v>
      </c>
      <c r="J45" s="259"/>
      <c r="K45" s="254">
        <v>0</v>
      </c>
      <c r="L45" s="259"/>
      <c r="M45" s="254">
        <v>0</v>
      </c>
      <c r="N45" s="254"/>
      <c r="O45" s="254">
        <v>0</v>
      </c>
      <c r="P45" s="254"/>
      <c r="Q45" s="254">
        <f>SUM(C45:O45)</f>
        <v>0</v>
      </c>
      <c r="R45" s="256"/>
      <c r="S45" s="254">
        <v>4609</v>
      </c>
      <c r="T45" s="256"/>
      <c r="U45" s="257">
        <f>+Q45+S45</f>
        <v>4609</v>
      </c>
    </row>
    <row r="46" spans="1:22" s="139" customFormat="1" ht="15.75">
      <c r="A46" s="357" t="s">
        <v>198</v>
      </c>
      <c r="B46" s="237"/>
      <c r="C46" s="254">
        <v>0</v>
      </c>
      <c r="D46" s="254"/>
      <c r="E46" s="254">
        <v>0</v>
      </c>
      <c r="F46" s="254"/>
      <c r="G46" s="254">
        <v>0</v>
      </c>
      <c r="H46" s="254"/>
      <c r="I46" s="254">
        <v>0</v>
      </c>
      <c r="J46" s="259"/>
      <c r="K46" s="254">
        <v>0</v>
      </c>
      <c r="L46" s="259"/>
      <c r="M46" s="254">
        <v>0</v>
      </c>
      <c r="N46" s="254"/>
      <c r="O46" s="254">
        <v>0</v>
      </c>
      <c r="P46" s="254"/>
      <c r="Q46" s="254">
        <f>SUM(C46:O46)</f>
        <v>0</v>
      </c>
      <c r="R46" s="256"/>
      <c r="S46" s="254">
        <v>-2715</v>
      </c>
      <c r="T46" s="256"/>
      <c r="U46" s="257">
        <f>+Q46+S46</f>
        <v>-2715</v>
      </c>
    </row>
    <row r="47" spans="1:22" s="139" customFormat="1" ht="15.75">
      <c r="A47" s="357" t="s">
        <v>199</v>
      </c>
      <c r="B47" s="237"/>
      <c r="C47" s="254">
        <v>0</v>
      </c>
      <c r="D47" s="254"/>
      <c r="E47" s="254">
        <v>0</v>
      </c>
      <c r="F47" s="254"/>
      <c r="G47" s="254">
        <v>0</v>
      </c>
      <c r="H47" s="254"/>
      <c r="I47" s="254">
        <v>0</v>
      </c>
      <c r="J47" s="259"/>
      <c r="K47" s="254">
        <v>0</v>
      </c>
      <c r="L47" s="259"/>
      <c r="M47" s="254">
        <v>0</v>
      </c>
      <c r="N47" s="254"/>
      <c r="O47" s="254">
        <v>0</v>
      </c>
      <c r="P47" s="254"/>
      <c r="Q47" s="254">
        <f>SUM(C47:O47)</f>
        <v>0</v>
      </c>
      <c r="R47" s="256"/>
      <c r="S47" s="254">
        <f>4849+12</f>
        <v>4861</v>
      </c>
      <c r="T47" s="256"/>
      <c r="U47" s="257">
        <f>+Q47+S47</f>
        <v>4861</v>
      </c>
    </row>
    <row r="48" spans="1:22" s="139" customFormat="1" ht="15.75">
      <c r="A48" s="357" t="s">
        <v>200</v>
      </c>
      <c r="B48" s="237"/>
      <c r="C48" s="254">
        <v>0</v>
      </c>
      <c r="D48" s="254"/>
      <c r="E48" s="254">
        <v>0</v>
      </c>
      <c r="F48" s="254"/>
      <c r="G48" s="254">
        <v>0</v>
      </c>
      <c r="H48" s="254"/>
      <c r="I48" s="254">
        <v>0</v>
      </c>
      <c r="J48" s="259"/>
      <c r="K48" s="254">
        <v>0</v>
      </c>
      <c r="L48" s="259"/>
      <c r="M48" s="254">
        <v>0</v>
      </c>
      <c r="N48" s="254"/>
      <c r="O48" s="254">
        <v>193</v>
      </c>
      <c r="P48" s="254"/>
      <c r="Q48" s="259">
        <f>SUM(C48:O48)</f>
        <v>193</v>
      </c>
      <c r="R48" s="256"/>
      <c r="S48" s="254">
        <v>-5832</v>
      </c>
      <c r="T48" s="256"/>
      <c r="U48" s="257">
        <f>+Q48+S48</f>
        <v>-5639</v>
      </c>
    </row>
    <row r="49" spans="1:22" s="139" customFormat="1" ht="15.75">
      <c r="A49" s="357" t="s">
        <v>201</v>
      </c>
      <c r="B49" s="237"/>
      <c r="C49" s="254">
        <v>0</v>
      </c>
      <c r="D49" s="254"/>
      <c r="E49" s="254">
        <v>0</v>
      </c>
      <c r="F49" s="254"/>
      <c r="G49" s="254">
        <v>0</v>
      </c>
      <c r="H49" s="254"/>
      <c r="I49" s="254">
        <v>0</v>
      </c>
      <c r="J49" s="259"/>
      <c r="K49" s="254">
        <v>0</v>
      </c>
      <c r="L49" s="259"/>
      <c r="M49" s="254">
        <v>0</v>
      </c>
      <c r="N49" s="254"/>
      <c r="O49" s="254">
        <v>-1260</v>
      </c>
      <c r="P49" s="254"/>
      <c r="Q49" s="259">
        <f>SUM(C49:O49)</f>
        <v>-1260</v>
      </c>
      <c r="R49" s="256"/>
      <c r="S49" s="254">
        <f>-983</f>
        <v>-983</v>
      </c>
      <c r="T49" s="256"/>
      <c r="U49" s="257">
        <f>+Q49+S49</f>
        <v>-2243</v>
      </c>
    </row>
    <row r="50" spans="1:22" s="139" customFormat="1" ht="6.75" customHeight="1">
      <c r="A50" s="223"/>
      <c r="B50" s="237"/>
      <c r="C50" s="259"/>
      <c r="D50" s="254"/>
      <c r="E50" s="254"/>
      <c r="F50" s="254"/>
      <c r="G50" s="259"/>
      <c r="H50" s="254"/>
      <c r="I50" s="259"/>
      <c r="J50" s="259"/>
      <c r="K50" s="259"/>
      <c r="L50" s="259"/>
      <c r="M50" s="259"/>
      <c r="N50" s="254"/>
      <c r="O50" s="259"/>
      <c r="P50" s="254"/>
      <c r="Q50" s="259"/>
      <c r="R50" s="256"/>
      <c r="S50" s="256"/>
      <c r="T50" s="256"/>
      <c r="U50" s="256"/>
    </row>
    <row r="51" spans="1:22" s="139" customFormat="1" ht="15.75">
      <c r="A51" s="341" t="s">
        <v>153</v>
      </c>
      <c r="B51" s="237"/>
      <c r="C51" s="263">
        <v>0</v>
      </c>
      <c r="D51" s="254"/>
      <c r="E51" s="263">
        <v>0</v>
      </c>
      <c r="F51" s="254"/>
      <c r="G51" s="263">
        <v>0</v>
      </c>
      <c r="H51" s="254"/>
      <c r="I51" s="263">
        <v>0</v>
      </c>
      <c r="J51" s="259"/>
      <c r="K51" s="263">
        <f>K52+K53</f>
        <v>2049</v>
      </c>
      <c r="L51" s="263">
        <f t="shared" ref="L51:U51" si="12">L52+L53</f>
        <v>0</v>
      </c>
      <c r="M51" s="263">
        <f t="shared" si="12"/>
        <v>301</v>
      </c>
      <c r="N51" s="263">
        <f t="shared" si="12"/>
        <v>0</v>
      </c>
      <c r="O51" s="263">
        <f t="shared" si="12"/>
        <v>32647</v>
      </c>
      <c r="P51" s="263">
        <f t="shared" si="12"/>
        <v>0</v>
      </c>
      <c r="Q51" s="263">
        <f>Q52+Q53</f>
        <v>34997</v>
      </c>
      <c r="R51" s="263">
        <f t="shared" si="12"/>
        <v>0</v>
      </c>
      <c r="S51" s="263">
        <f t="shared" si="12"/>
        <v>561</v>
      </c>
      <c r="T51" s="263">
        <f t="shared" si="12"/>
        <v>0</v>
      </c>
      <c r="U51" s="263">
        <f t="shared" si="12"/>
        <v>35558</v>
      </c>
      <c r="V51" s="154"/>
    </row>
    <row r="52" spans="1:22" s="139" customFormat="1" ht="15.75">
      <c r="A52" s="342" t="s">
        <v>154</v>
      </c>
      <c r="B52" s="237"/>
      <c r="C52" s="254">
        <v>0</v>
      </c>
      <c r="D52" s="254"/>
      <c r="E52" s="254">
        <v>0</v>
      </c>
      <c r="F52" s="254"/>
      <c r="G52" s="254">
        <v>0</v>
      </c>
      <c r="H52" s="254"/>
      <c r="I52" s="254">
        <v>0</v>
      </c>
      <c r="J52" s="259"/>
      <c r="K52" s="254">
        <v>0</v>
      </c>
      <c r="L52" s="259"/>
      <c r="M52" s="254">
        <v>0</v>
      </c>
      <c r="N52" s="254"/>
      <c r="O52" s="254">
        <v>32669</v>
      </c>
      <c r="P52" s="254"/>
      <c r="Q52" s="259">
        <f>SUM(C52:O52)</f>
        <v>32669</v>
      </c>
      <c r="R52" s="256"/>
      <c r="S52" s="254">
        <v>1563</v>
      </c>
      <c r="T52" s="256"/>
      <c r="U52" s="257">
        <f>+Q52+S52</f>
        <v>34232</v>
      </c>
      <c r="V52" s="142"/>
    </row>
    <row r="53" spans="1:22" s="139" customFormat="1" ht="15.75">
      <c r="A53" s="342" t="s">
        <v>155</v>
      </c>
      <c r="B53" s="237"/>
      <c r="C53" s="254">
        <v>0</v>
      </c>
      <c r="D53" s="254"/>
      <c r="E53" s="254">
        <v>0</v>
      </c>
      <c r="F53" s="254"/>
      <c r="G53" s="254">
        <v>0</v>
      </c>
      <c r="H53" s="254"/>
      <c r="I53" s="254">
        <v>0</v>
      </c>
      <c r="J53" s="259"/>
      <c r="K53" s="254">
        <v>2049</v>
      </c>
      <c r="L53" s="259"/>
      <c r="M53" s="254">
        <v>301</v>
      </c>
      <c r="N53" s="254"/>
      <c r="O53" s="254">
        <v>-22</v>
      </c>
      <c r="P53" s="254"/>
      <c r="Q53" s="259">
        <f>SUM(C53:O53)</f>
        <v>2328</v>
      </c>
      <c r="R53" s="256"/>
      <c r="S53" s="254">
        <v>-1002</v>
      </c>
      <c r="T53" s="256"/>
      <c r="U53" s="257">
        <f>+Q53+S53</f>
        <v>1326</v>
      </c>
    </row>
    <row r="54" spans="1:22" s="139" customFormat="1" ht="5.25" customHeight="1">
      <c r="A54" s="220"/>
      <c r="B54" s="237"/>
      <c r="C54" s="254"/>
      <c r="D54" s="254"/>
      <c r="E54" s="254"/>
      <c r="F54" s="254"/>
      <c r="G54" s="254"/>
      <c r="H54" s="254"/>
      <c r="I54" s="254"/>
      <c r="J54" s="259"/>
      <c r="K54" s="254"/>
      <c r="L54" s="259"/>
      <c r="M54" s="254"/>
      <c r="N54" s="254"/>
      <c r="O54" s="254"/>
      <c r="P54" s="254"/>
      <c r="Q54" s="259">
        <f t="shared" ref="Q54:Q55" si="13">SUM(C54:O54)</f>
        <v>0</v>
      </c>
      <c r="R54" s="256"/>
      <c r="S54" s="254"/>
      <c r="T54" s="256"/>
      <c r="U54" s="257"/>
    </row>
    <row r="55" spans="1:22" s="139" customFormat="1" ht="15.75">
      <c r="A55" s="343" t="s">
        <v>156</v>
      </c>
      <c r="B55" s="237"/>
      <c r="C55" s="254">
        <v>0</v>
      </c>
      <c r="D55" s="254"/>
      <c r="E55" s="254">
        <v>0</v>
      </c>
      <c r="F55" s="254"/>
      <c r="G55" s="254">
        <v>0</v>
      </c>
      <c r="H55" s="254"/>
      <c r="I55" s="254">
        <v>-28</v>
      </c>
      <c r="J55" s="259"/>
      <c r="K55" s="254">
        <v>0</v>
      </c>
      <c r="L55" s="259"/>
      <c r="M55" s="254">
        <v>0</v>
      </c>
      <c r="N55" s="254"/>
      <c r="O55" s="254">
        <v>28</v>
      </c>
      <c r="P55" s="254"/>
      <c r="Q55" s="259">
        <f t="shared" si="13"/>
        <v>0</v>
      </c>
      <c r="R55" s="256"/>
      <c r="S55" s="254">
        <v>0</v>
      </c>
      <c r="T55" s="256"/>
      <c r="U55" s="257">
        <f>+Q55+S55</f>
        <v>0</v>
      </c>
    </row>
    <row r="56" spans="1:22" s="139" customFormat="1">
      <c r="A56" s="221"/>
      <c r="B56" s="237"/>
      <c r="C56" s="250"/>
      <c r="D56" s="249"/>
      <c r="E56" s="249"/>
      <c r="F56" s="249"/>
      <c r="G56" s="250"/>
      <c r="H56" s="249"/>
      <c r="I56" s="250"/>
      <c r="J56" s="250"/>
      <c r="K56" s="250"/>
      <c r="L56" s="250"/>
      <c r="M56" s="250"/>
      <c r="N56" s="249"/>
      <c r="O56" s="250"/>
      <c r="P56" s="249"/>
      <c r="Q56" s="250"/>
      <c r="R56" s="251"/>
      <c r="S56" s="251"/>
      <c r="T56" s="252"/>
      <c r="U56" s="256"/>
    </row>
    <row r="57" spans="1:22" s="139" customFormat="1" thickBot="1">
      <c r="A57" s="344" t="s">
        <v>157</v>
      </c>
      <c r="B57" s="237">
        <v>26</v>
      </c>
      <c r="C57" s="255">
        <f>+C34+C37+C40+C44+C51+C55</f>
        <v>134798</v>
      </c>
      <c r="D57" s="249"/>
      <c r="E57" s="255">
        <f>+E34+E37+E40+E44+E51+E55+E39</f>
        <v>-17939</v>
      </c>
      <c r="F57" s="249"/>
      <c r="G57" s="255">
        <f>+G34+G37+G40+G44+G51+G55</f>
        <v>51666</v>
      </c>
      <c r="H57" s="249"/>
      <c r="I57" s="255">
        <f>+I34+I37+I40+I44+I51+I55</f>
        <v>32249</v>
      </c>
      <c r="J57" s="250"/>
      <c r="K57" s="255">
        <f>+K34+K37+K40+K44+K51+K55</f>
        <v>4857</v>
      </c>
      <c r="L57" s="250"/>
      <c r="M57" s="255">
        <f>+M34+M37+M40+M44+M51+M55</f>
        <v>-416</v>
      </c>
      <c r="N57" s="249"/>
      <c r="O57" s="255">
        <f>+O34+O37+O40+O44+O51+O55+O39</f>
        <v>275994</v>
      </c>
      <c r="P57" s="249"/>
      <c r="Q57" s="255">
        <f>+Q34+Q37+Q40+Q44+Q51+Q55+Q39</f>
        <v>481209</v>
      </c>
      <c r="R57" s="251"/>
      <c r="S57" s="255">
        <f>+S34+S37+S40+S44+S51+S55+S39</f>
        <v>33993</v>
      </c>
      <c r="T57" s="252"/>
      <c r="U57" s="255">
        <f>+U34+U37+U40+U44+U51+U55+U39</f>
        <v>515202</v>
      </c>
    </row>
    <row r="58" spans="1:22" s="139" customFormat="1" ht="17.25" thickTop="1">
      <c r="A58" s="221"/>
      <c r="B58" s="237"/>
      <c r="C58" s="250"/>
      <c r="D58" s="249"/>
      <c r="E58" s="250"/>
      <c r="F58" s="249"/>
      <c r="G58" s="250"/>
      <c r="H58" s="249"/>
      <c r="I58" s="250"/>
      <c r="J58" s="250"/>
      <c r="K58" s="250"/>
      <c r="L58" s="250"/>
      <c r="M58" s="250"/>
      <c r="N58" s="249"/>
      <c r="O58" s="250"/>
      <c r="P58" s="249"/>
      <c r="Q58" s="250"/>
      <c r="R58" s="251"/>
      <c r="S58" s="250"/>
      <c r="T58" s="252"/>
      <c r="U58" s="250"/>
    </row>
    <row r="59" spans="1:22" s="139" customFormat="1">
      <c r="A59" s="221"/>
      <c r="B59" s="237"/>
      <c r="C59" s="250"/>
      <c r="D59" s="249"/>
      <c r="E59" s="250"/>
      <c r="F59" s="249"/>
      <c r="G59" s="250"/>
      <c r="H59" s="249"/>
      <c r="I59" s="250"/>
      <c r="J59" s="250"/>
      <c r="K59" s="250"/>
      <c r="L59" s="250"/>
      <c r="M59" s="250"/>
      <c r="N59" s="249"/>
      <c r="O59" s="250"/>
      <c r="P59" s="249"/>
      <c r="Q59" s="250"/>
      <c r="R59" s="251"/>
      <c r="S59" s="250"/>
      <c r="T59" s="252"/>
      <c r="U59" s="250"/>
    </row>
    <row r="60" spans="1:22" s="139" customFormat="1">
      <c r="A60" s="221"/>
      <c r="B60" s="237"/>
      <c r="C60" s="250"/>
      <c r="D60" s="249"/>
      <c r="E60" s="250"/>
      <c r="F60" s="249"/>
      <c r="G60" s="250"/>
      <c r="H60" s="249"/>
      <c r="I60" s="250"/>
      <c r="J60" s="250"/>
      <c r="K60" s="250"/>
      <c r="L60" s="250"/>
      <c r="M60" s="250"/>
      <c r="N60" s="249"/>
      <c r="O60" s="250"/>
      <c r="P60" s="249"/>
      <c r="Q60" s="250"/>
      <c r="R60" s="251"/>
      <c r="S60" s="250"/>
      <c r="T60" s="252"/>
      <c r="U60" s="250"/>
    </row>
    <row r="61" spans="1:22" s="139" customFormat="1">
      <c r="A61" s="221"/>
      <c r="B61" s="237"/>
      <c r="C61" s="250"/>
      <c r="D61" s="249"/>
      <c r="E61" s="249"/>
      <c r="F61" s="249"/>
      <c r="G61" s="250"/>
      <c r="H61" s="249"/>
      <c r="I61" s="250"/>
      <c r="J61" s="250"/>
      <c r="K61" s="250"/>
      <c r="L61" s="250"/>
      <c r="M61" s="250"/>
      <c r="N61" s="249"/>
      <c r="O61" s="250"/>
      <c r="P61" s="249"/>
      <c r="Q61" s="250"/>
      <c r="R61" s="251"/>
      <c r="S61" s="251"/>
      <c r="T61" s="252"/>
      <c r="U61" s="253"/>
    </row>
    <row r="62" spans="1:22" s="22" customFormat="1" ht="17.25">
      <c r="A62" s="224" t="str">
        <f>+SCI!A56</f>
        <v>The notes on pages 5 to 110 are an integral part of the present financial statement.</v>
      </c>
      <c r="B62" s="268"/>
      <c r="C62" s="214"/>
      <c r="D62" s="214"/>
      <c r="E62" s="214"/>
      <c r="F62" s="214"/>
      <c r="G62" s="269"/>
      <c r="H62" s="270"/>
      <c r="I62" s="269"/>
      <c r="J62" s="269"/>
      <c r="K62" s="271"/>
      <c r="L62" s="269"/>
      <c r="M62" s="269"/>
      <c r="N62" s="269"/>
      <c r="O62" s="269"/>
      <c r="P62" s="269"/>
      <c r="Q62" s="269"/>
      <c r="R62" s="213"/>
      <c r="S62" s="272"/>
      <c r="T62" s="213"/>
      <c r="U62" s="213"/>
    </row>
    <row r="63" spans="1:22" s="22" customFormat="1" ht="8.25" customHeight="1">
      <c r="A63" s="225"/>
      <c r="B63" s="273"/>
      <c r="C63" s="269"/>
      <c r="D63" s="269"/>
      <c r="E63" s="269"/>
      <c r="F63" s="269"/>
      <c r="G63" s="269"/>
      <c r="H63" s="270"/>
      <c r="I63" s="269"/>
      <c r="J63" s="269"/>
      <c r="K63" s="269"/>
      <c r="L63" s="269"/>
      <c r="M63" s="269"/>
      <c r="N63" s="269"/>
      <c r="O63" s="269"/>
      <c r="P63" s="269"/>
      <c r="Q63" s="269"/>
      <c r="R63" s="213"/>
      <c r="S63" s="272"/>
      <c r="T63" s="213"/>
      <c r="U63" s="213"/>
    </row>
    <row r="64" spans="1:22" ht="15.75">
      <c r="A64" s="58" t="s">
        <v>20</v>
      </c>
      <c r="B64" s="274"/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</row>
    <row r="65" spans="1:17" ht="9.75" customHeight="1">
      <c r="A65" s="226"/>
      <c r="B65" s="274"/>
      <c r="C65" s="275"/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</row>
    <row r="66" spans="1:17" ht="15.75">
      <c r="A66" s="59" t="s">
        <v>15</v>
      </c>
      <c r="B66" s="274"/>
    </row>
    <row r="67" spans="1:17" ht="10.5" customHeight="1">
      <c r="A67" s="227"/>
      <c r="B67" s="274"/>
    </row>
    <row r="68" spans="1:17" ht="15.75">
      <c r="A68" s="128" t="s">
        <v>161</v>
      </c>
      <c r="B68" s="276"/>
    </row>
    <row r="69" spans="1:17" ht="14.25" customHeight="1">
      <c r="A69" s="129" t="s">
        <v>22</v>
      </c>
      <c r="B69" s="276"/>
    </row>
    <row r="70" spans="1:17" ht="8.25" customHeight="1">
      <c r="A70" s="228"/>
      <c r="B70" s="277"/>
    </row>
    <row r="71" spans="1:17" ht="15.75">
      <c r="A71" s="61" t="s">
        <v>98</v>
      </c>
      <c r="B71" s="278"/>
    </row>
    <row r="72" spans="1:17" ht="15.75">
      <c r="A72" s="160" t="s">
        <v>25</v>
      </c>
      <c r="B72" s="279"/>
    </row>
    <row r="73" spans="1:17">
      <c r="A73" s="225"/>
    </row>
    <row r="75" spans="1:17">
      <c r="A75" s="229"/>
    </row>
    <row r="81" spans="1:2">
      <c r="A81" s="230"/>
      <c r="B81" s="215"/>
    </row>
  </sheetData>
  <mergeCells count="13">
    <mergeCell ref="A12:B12"/>
    <mergeCell ref="A36:B36"/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4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SEQ!Print_Area</vt:lpstr>
      <vt:lpstr>SFP!Print_Area</vt:lpstr>
      <vt:lpstr>SCI!Print_Titles</vt:lpstr>
    </vt:vector>
  </TitlesOfParts>
  <Company>AFA OOD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AD</dc:creator>
  <cp:lastModifiedBy>Liubima Dasheva</cp:lastModifiedBy>
  <cp:lastPrinted>2017-11-23T12:07:32Z</cp:lastPrinted>
  <dcterms:created xsi:type="dcterms:W3CDTF">2012-04-12T11:15:46Z</dcterms:created>
  <dcterms:modified xsi:type="dcterms:W3CDTF">2017-11-29T11:25:28Z</dcterms:modified>
</cp:coreProperties>
</file>