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'CFS'!$A$1:$E$71</definedName>
    <definedName name="_xlnm.Print_Area" localSheetId="4">'EQS'!$A$1:$Q$45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'CFS'!$78:$65536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'CFS'!$A$1:$E$51</definedName>
    <definedName name="Z_2BD2C2C3_AF9C_11D6_9CEF_00D009775214_.wvu.Rows" localSheetId="3" hidden="1">'CFS'!$76:$65536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'CFS'!$78:$65536,'CFS'!$58:$59</definedName>
    <definedName name="Z_92AC9888_5B7E_11D6_9CEE_00D009757B57_.wvu.Cols" localSheetId="3" hidden="1">'CFS'!$F:$F</definedName>
    <definedName name="Z_9656BBF7_C4A3_41EC_B0C6_A21B380E3C2F_.wvu.Cols" localSheetId="3" hidden="1">'CFS'!$F:$F</definedName>
    <definedName name="Z_9656BBF7_C4A3_41EC_B0C6_A21B380E3C2F_.wvu.Cols" localSheetId="4" hidden="1">'EQS'!#REF!</definedName>
    <definedName name="Z_9656BBF7_C4A3_41EC_B0C6_A21B380E3C2F_.wvu.PrintArea" localSheetId="4" hidden="1">'EQS'!$A$1:$O$41</definedName>
    <definedName name="Z_9656BBF7_C4A3_41EC_B0C6_A21B380E3C2F_.wvu.Rows" localSheetId="3" hidden="1">'CFS'!$78:$65536,'CFS'!$58:$59</definedName>
  </definedNames>
  <calcPr fullCalcOnLoad="1"/>
</workbook>
</file>

<file path=xl/sharedStrings.xml><?xml version="1.0" encoding="utf-8"?>
<sst xmlns="http://schemas.openxmlformats.org/spreadsheetml/2006/main" count="251" uniqueCount="193">
  <si>
    <t>BGN'000</t>
  </si>
  <si>
    <t xml:space="preserve"> </t>
  </si>
  <si>
    <t>2016   BGN'000</t>
  </si>
  <si>
    <t>2017   BGN'000</t>
  </si>
  <si>
    <t>13,14</t>
  </si>
  <si>
    <t>24 (а)</t>
  </si>
  <si>
    <t>24 (b)</t>
  </si>
  <si>
    <t>26,38</t>
  </si>
  <si>
    <t>8,9</t>
  </si>
  <si>
    <t>Company Name:</t>
  </si>
  <si>
    <t>SOPHARMA AD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</si>
  <si>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</si>
  <si>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</si>
  <si>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</si>
  <si>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</si>
  <si>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</si>
  <si>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</si>
  <si>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</si>
  <si>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</si>
  <si>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</si>
  <si>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</si>
  <si>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</si>
  <si>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</si>
  <si>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</si>
  <si>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</si>
  <si>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</si>
  <si>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</si>
  <si>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</si>
  <si>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</si>
  <si>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</si>
  <si>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</si>
  <si>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Boyko Botev</t>
  </si>
  <si>
    <t>Gergana Todorova</t>
  </si>
  <si>
    <t>Petar Kalpakchiev</t>
  </si>
  <si>
    <t>Servicing Banks:</t>
  </si>
  <si>
    <t>Raiffeisenbank (Bulgaria) EAD</t>
  </si>
  <si>
    <t>DSK Bank EAD</t>
  </si>
  <si>
    <t>Eurobank and EFG Bulgaria AD</t>
  </si>
  <si>
    <t>ING Bank N.V.</t>
  </si>
  <si>
    <t>Unicredit AD</t>
  </si>
  <si>
    <t>Societe Generale Expressbank AD</t>
  </si>
  <si>
    <t>Citibank N.A.</t>
  </si>
  <si>
    <t>SI Bank EAD</t>
  </si>
  <si>
    <t>Auditor:</t>
  </si>
  <si>
    <t>Baker Tilly Klitou and Partners OOD</t>
  </si>
  <si>
    <t>INDIVIDUAL STATEMENT OF COMPREHENSIVE INCOME</t>
  </si>
  <si>
    <t>for the period ended 30 September 2017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</si>
  <si>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</si>
  <si>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</si>
  <si>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</si>
  <si>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</si>
  <si>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</si>
  <si>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</si>
  <si>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</si>
  <si>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</si>
  <si>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</si>
  <si>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</si>
  <si>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</si>
  <si>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</si>
  <si>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Profit before tax</t>
  </si>
  <si>
    <t>Profit tax</t>
  </si>
  <si>
    <t>Net profit</t>
  </si>
  <si>
    <t>Other components of the total income:</t>
  </si>
  <si>
    <t>Net change in the fairvalue of available-for-sale financial assets</t>
  </si>
  <si>
    <t>Other comprehensive income for the period net of tax</t>
  </si>
  <si>
    <t>TOTAL COMPREHENSIVE INCOME FOR THE PERIOD</t>
  </si>
  <si>
    <t>Earnings per share             BGN</t>
  </si>
  <si>
    <t>The notes on pages 5 to 100 are an integral part of the present financial statement.</t>
  </si>
  <si>
    <t>Chief Accountant (preparer):</t>
  </si>
  <si>
    <t>Iordanka Petkova</t>
  </si>
  <si>
    <t>Attachments</t>
  </si>
  <si>
    <t>INDIVIDUAL STATEMENT OF FINANCIAL POSITION</t>
  </si>
  <si>
    <t>ASSETS</t>
  </si>
  <si>
    <t>Non-current assets</t>
  </si>
  <si>
    <t>Property, plant and equipment</t>
  </si>
  <si>
    <t>Intangible assets</t>
  </si>
  <si>
    <t>Investment properties</t>
  </si>
  <si>
    <t>Investments in subsidiaries</t>
  </si>
  <si>
    <t>Investments in associated parties</t>
  </si>
  <si>
    <t>Available-for-sale investments</t>
  </si>
  <si>
    <t>Long-term receivables from related parties</t>
  </si>
  <si>
    <t>Other long-term receivables</t>
  </si>
  <si>
    <t>Current assets</t>
  </si>
  <si>
    <t>Inventory</t>
  </si>
  <si>
    <t>Receivables from related persons</t>
  </si>
  <si>
    <t>Commercial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</si>
  <si>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</si>
  <si>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</si>
  <si>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</si>
  <si>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</si>
  <si>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</si>
  <si>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EQUITY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</si>
  <si>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</si>
  <si>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</si>
  <si>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</si>
  <si>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</si>
  <si>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</si>
  <si>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</si>
  <si>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</si>
  <si>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taxes</t>
  </si>
  <si>
    <t>Government grants</t>
  </si>
  <si>
    <t>Payables to employees on retirement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</si>
  <si>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</si>
  <si>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</si>
  <si>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</si>
  <si>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</si>
  <si>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</si>
  <si>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Tax payables</t>
  </si>
  <si>
    <t>Payables to employees and social insurance</t>
  </si>
  <si>
    <t>Other current liabilities</t>
  </si>
  <si>
    <t>TOTAL LIABILITIES</t>
  </si>
  <si>
    <t>TOTAL EQUITY AND LIABILITIES</t>
  </si>
  <si>
    <t>30 September                   2017
      BGN'000</t>
  </si>
  <si>
    <t>31 December                   2016
      BGN'000</t>
  </si>
  <si>
    <t>1 January          2016
      BGN'000</t>
  </si>
  <si>
    <t>INDIVIDUAL STATEMENT OF CASH FLOWS</t>
  </si>
  <si>
    <t>for the period ending 30 September 2017</t>
  </si>
  <si>
    <t>Cash flows from operating activities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</si>
  <si>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</si>
  <si>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</si>
  <si>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</si>
  <si>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</si>
  <si>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</si>
  <si>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Profit tax paid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</si>
  <si>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</si>
  <si>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</si>
  <si>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</si>
  <si>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</si>
  <si>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Cash flows from investing activities</t>
  </si>
  <si>
    <t>Purchase of property, plant and equipment</t>
  </si>
  <si>
    <t>Proceeds from sale of property, plant and equipment</t>
  </si>
  <si>
    <t>Purchase of intangible assets</t>
  </si>
  <si>
    <t>Proceed from sales of intangible assets</t>
  </si>
  <si>
    <t>Purchase of shares in associated companies</t>
  </si>
  <si>
    <t>Proceeds from sale of shares in associated companies</t>
  </si>
  <si>
    <t>Purchase of available-for-sale investments</t>
  </si>
  <si>
    <t xml:space="preserve">Proceeds from sale of available-for-sale investments </t>
  </si>
  <si>
    <t>Purchase of shares in subsidiaries</t>
  </si>
  <si>
    <t>Proceeds from sale of shares in subsidiaries</t>
  </si>
  <si>
    <t>Loans granted to related parties</t>
  </si>
  <si>
    <t>Repaid loans, granted to related parties</t>
  </si>
  <si>
    <t>Repaid loans, granted to third parties</t>
  </si>
  <si>
    <t>Received interest on granted loans and deposits</t>
  </si>
  <si>
    <t>Net cash flows used in investing activities</t>
  </si>
  <si>
    <t>Cash flows from finance activities</t>
  </si>
  <si>
    <t>Settlement of long-term bank loans</t>
  </si>
  <si>
    <t>Proceeds from short-term bank loans (overdraft), net</t>
  </si>
  <si>
    <t>Settlement of short-term bank loans (overdraft), net</t>
  </si>
  <si>
    <t>Paid interest and bank fees on investment purpose loans</t>
  </si>
  <si>
    <t>Proceeds from sales of treasury shares</t>
  </si>
  <si>
    <t>Dividends paid</t>
  </si>
  <si>
    <t>Finance lease payments</t>
  </si>
  <si>
    <t>Net financial cash flows</t>
  </si>
  <si>
    <t>Net (decrease)/increase in cash and cash equivalents</t>
  </si>
  <si>
    <t>Cash and cash equivalents at 1 January</t>
  </si>
  <si>
    <t>Cash and cash equivalents at 30 September</t>
  </si>
  <si>
    <t>INDIVIDUAL STATEMENT OF CHANGES IN EQUITY</t>
  </si>
  <si>
    <t>Changes in equity in 2016</t>
  </si>
  <si>
    <t>Balance at 1 January 2016 (recalculated)</t>
  </si>
  <si>
    <t>Balance at 1 January 2016 (originally reported)</t>
  </si>
  <si>
    <t>Treasury shares purchased</t>
  </si>
  <si>
    <t xml:space="preserve">Distribution of profit for:               </t>
  </si>
  <si>
    <t xml:space="preserve"> * reserves</t>
  </si>
  <si>
    <t xml:space="preserve"> * dividends</t>
  </si>
  <si>
    <t>Total comprehensive income for the year, incl.:</t>
  </si>
  <si>
    <t xml:space="preserve"> * net profit for the year</t>
  </si>
  <si>
    <t xml:space="preserve"> * other component of comprehensive income, net of taxes</t>
  </si>
  <si>
    <t>Transfer to retained earnings</t>
  </si>
  <si>
    <t xml:space="preserve">Total comprehensive income for the year (recalculated), incl.: </t>
  </si>
  <si>
    <t>Total comprehensive income for the year (originally reported)</t>
  </si>
  <si>
    <t>Balance at 31 December 2016 (originally reported)</t>
  </si>
  <si>
    <t>Balance at 31 December 2016 (recalculated)</t>
  </si>
  <si>
    <t>Changes in equity in 2017</t>
  </si>
  <si>
    <t>Treasury shares sold</t>
  </si>
  <si>
    <t xml:space="preserve"> * dividend</t>
  </si>
  <si>
    <t>Balance at 30 September 2017</t>
  </si>
  <si>
    <t xml:space="preserve">Finance Director:                                                         </t>
  </si>
  <si>
    <t xml:space="preserve">                              Iordanka Petkova</t>
  </si>
  <si>
    <t>Share
capital</t>
  </si>
  <si>
    <t>Statutory reserves</t>
  </si>
  <si>
    <t>Revaluation reserve - property, pland and equipment</t>
  </si>
  <si>
    <t>Additional
reserves</t>
  </si>
  <si>
    <t>Available-for-sale financial assets reserve</t>
  </si>
  <si>
    <t>Total equity</t>
  </si>
  <si>
    <t>Items that will not be reclassified to profit or loss:</t>
  </si>
  <si>
    <t>Subsequent valuation of defined-benefit pension plans</t>
  </si>
  <si>
    <t>Items that may be reclassified to profit or loss:</t>
  </si>
  <si>
    <t>Financial leasing liabilities</t>
  </si>
  <si>
    <t>Income from dividends from subsidiaries</t>
  </si>
  <si>
    <t>Proceeds from dividends from available-for-sale investments</t>
  </si>
  <si>
    <t>Effects from merger of a subsidiary</t>
  </si>
  <si>
    <t>(recalculated)</t>
  </si>
  <si>
    <t xml:space="preserve">SOPHARMA AD </t>
  </si>
</sst>
</file>

<file path=xl/styles.xml><?xml version="1.0" encoding="utf-8"?>
<styleSheet xmlns="http://schemas.openxmlformats.org/spreadsheetml/2006/main">
  <numFmts count="6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0.0000"/>
    <numFmt numFmtId="212" formatCode="[$-402]dd\ mmmm\ yyyy"/>
    <numFmt numFmtId="213" formatCode="0.00000"/>
    <numFmt numFmtId="214" formatCode="[$-402]dddd\,\ dd\ mmmm\ yyyy\ &quot;г.&quot;"/>
    <numFmt numFmtId="215" formatCode="0.0%"/>
    <numFmt numFmtId="216" formatCode="_(* #,##0.000_);_(* \(#,##0.000\);_(* &quot;-&quot;??_);_(@_)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29" borderId="1" applyNumberFormat="0" applyAlignment="0" applyProtection="0"/>
    <xf numFmtId="0" fontId="77" fillId="0" borderId="6" applyNumberFormat="0" applyFill="0" applyAlignment="0" applyProtection="0"/>
    <xf numFmtId="0" fontId="7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9" fillId="26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8" fillId="0" borderId="0" xfId="65" applyFont="1" applyFill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>
      <alignment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7" fontId="8" fillId="0" borderId="0" xfId="60" applyNumberFormat="1" applyFont="1" applyFill="1" applyAlignment="1">
      <alignment horizontal="right"/>
      <protection/>
    </xf>
    <xf numFmtId="0" fontId="10" fillId="0" borderId="0" xfId="61" applyNumberFormat="1" applyFont="1" applyFill="1" applyBorder="1" applyAlignment="1" applyProtection="1">
      <alignment vertical="top"/>
      <protection/>
    </xf>
    <xf numFmtId="0" fontId="10" fillId="0" borderId="0" xfId="61" applyNumberFormat="1" applyFont="1" applyFill="1" applyBorder="1" applyAlignment="1" applyProtection="1" quotePrefix="1">
      <alignment horizontal="right"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6" fillId="0" borderId="0" xfId="60" applyFont="1" applyFill="1">
      <alignment/>
      <protection/>
    </xf>
    <xf numFmtId="15" fontId="14" fillId="0" borderId="0" xfId="59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/>
    </xf>
    <xf numFmtId="0" fontId="9" fillId="0" borderId="0" xfId="59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0" xfId="61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7" fillId="0" borderId="0" xfId="61" applyNumberFormat="1" applyFont="1" applyFill="1" applyBorder="1" applyAlignment="1" applyProtection="1">
      <alignment vertical="top"/>
      <protection locked="0"/>
    </xf>
    <xf numFmtId="0" fontId="8" fillId="0" borderId="0" xfId="59" applyFont="1" applyFill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61" applyFont="1" applyFill="1" applyAlignment="1">
      <alignment horizontal="left"/>
      <protection/>
    </xf>
    <xf numFmtId="0" fontId="2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wrapText="1"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177" fontId="11" fillId="0" borderId="0" xfId="66" applyNumberFormat="1" applyFont="1" applyFill="1" applyBorder="1" applyAlignment="1">
      <alignment horizontal="right" vertical="center" wrapText="1"/>
      <protection/>
    </xf>
    <xf numFmtId="0" fontId="28" fillId="0" borderId="0" xfId="60" applyFont="1" applyFill="1" applyBorder="1" applyAlignment="1">
      <alignment vertical="top" wrapText="1"/>
      <protection/>
    </xf>
    <xf numFmtId="0" fontId="0" fillId="0" borderId="0" xfId="66" applyFill="1" applyBorder="1" applyAlignment="1">
      <alignment horizontal="left" vertical="center"/>
      <protection/>
    </xf>
    <xf numFmtId="0" fontId="27" fillId="0" borderId="0" xfId="65" applyFont="1" applyFill="1" applyBorder="1" applyAlignment="1" quotePrefix="1">
      <alignment horizontal="left" vertical="center"/>
      <protection/>
    </xf>
    <xf numFmtId="0" fontId="29" fillId="0" borderId="0" xfId="60" applyFont="1" applyFill="1" applyBorder="1" applyAlignment="1">
      <alignment horizontal="center"/>
      <protection/>
    </xf>
    <xf numFmtId="177" fontId="8" fillId="0" borderId="0" xfId="60" applyNumberFormat="1" applyFont="1" applyFill="1" applyBorder="1" applyAlignment="1">
      <alignment horizontal="right"/>
      <protection/>
    </xf>
    <xf numFmtId="0" fontId="30" fillId="0" borderId="0" xfId="60" applyFont="1" applyFill="1" applyBorder="1" applyAlignment="1">
      <alignment vertical="top" wrapText="1"/>
      <protection/>
    </xf>
    <xf numFmtId="0" fontId="29" fillId="0" borderId="0" xfId="60" applyFont="1" applyFill="1" applyBorder="1" applyAlignment="1">
      <alignment horizontal="center"/>
      <protection/>
    </xf>
    <xf numFmtId="0" fontId="30" fillId="0" borderId="0" xfId="60" applyFont="1" applyFill="1" applyBorder="1" applyAlignment="1">
      <alignment vertical="top"/>
      <protection/>
    </xf>
    <xf numFmtId="0" fontId="5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29" fillId="0" borderId="0" xfId="60" applyFont="1" applyFill="1" applyAlignment="1">
      <alignment horizontal="center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8" fillId="0" borderId="0" xfId="59" applyFont="1" applyFill="1" applyAlignment="1">
      <alignment horizontal="left" vertical="center" wrapText="1"/>
      <protection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201" fontId="8" fillId="0" borderId="10" xfId="42" applyNumberFormat="1" applyFont="1" applyFill="1" applyBorder="1" applyAlignment="1" applyProtection="1">
      <alignment horizontal="right" vertical="center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" fontId="21" fillId="0" borderId="0" xfId="6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5" fontId="35" fillId="0" borderId="0" xfId="59" applyNumberFormat="1" applyFont="1" applyFill="1" applyBorder="1" applyAlignment="1">
      <alignment horizontal="center" vertical="center" wrapText="1"/>
      <protection/>
    </xf>
    <xf numFmtId="177" fontId="5" fillId="0" borderId="0" xfId="60" applyNumberFormat="1" applyFont="1" applyFill="1" applyBorder="1" applyAlignment="1">
      <alignment horizontal="right"/>
      <protection/>
    </xf>
    <xf numFmtId="177" fontId="16" fillId="0" borderId="0" xfId="60" applyNumberFormat="1" applyFont="1" applyFill="1" applyBorder="1" applyAlignment="1">
      <alignment horizontal="right"/>
      <protection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9" fontId="5" fillId="0" borderId="0" xfId="6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207" fontId="11" fillId="0" borderId="11" xfId="64" applyNumberFormat="1" applyFont="1" applyFill="1" applyBorder="1" applyAlignment="1">
      <alignment horizontal="right" vertical="center"/>
      <protection/>
    </xf>
    <xf numFmtId="207" fontId="11" fillId="0" borderId="0" xfId="64" applyNumberFormat="1" applyFont="1" applyFill="1" applyBorder="1" applyAlignment="1">
      <alignment horizontal="right" vertical="center"/>
      <protection/>
    </xf>
    <xf numFmtId="207" fontId="11" fillId="0" borderId="12" xfId="64" applyNumberFormat="1" applyFont="1" applyFill="1" applyBorder="1" applyAlignment="1">
      <alignment horizontal="right" vertical="center"/>
      <protection/>
    </xf>
    <xf numFmtId="207" fontId="11" fillId="0" borderId="11" xfId="64" applyNumberFormat="1" applyFont="1" applyFill="1" applyBorder="1" applyAlignment="1">
      <alignment vertical="center"/>
      <protection/>
    </xf>
    <xf numFmtId="207" fontId="11" fillId="0" borderId="0" xfId="64" applyNumberFormat="1" applyFont="1" applyFill="1" applyBorder="1" applyAlignment="1">
      <alignment vertical="center"/>
      <protection/>
    </xf>
    <xf numFmtId="207" fontId="11" fillId="0" borderId="10" xfId="64" applyNumberFormat="1" applyFont="1" applyFill="1" applyBorder="1" applyAlignment="1">
      <alignment vertical="center"/>
      <protection/>
    </xf>
    <xf numFmtId="207" fontId="11" fillId="0" borderId="12" xfId="64" applyNumberFormat="1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right" vertical="center" wrapText="1"/>
    </xf>
    <xf numFmtId="177" fontId="8" fillId="0" borderId="0" xfId="63" applyNumberFormat="1" applyFont="1" applyFill="1" applyBorder="1" applyAlignment="1">
      <alignment horizontal="right"/>
      <protection/>
    </xf>
    <xf numFmtId="177" fontId="9" fillId="0" borderId="11" xfId="63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8" fillId="0" borderId="0" xfId="59" applyFont="1" applyFill="1" applyBorder="1" applyAlignment="1">
      <alignment horizontal="right" vertical="center"/>
      <protection/>
    </xf>
    <xf numFmtId="177" fontId="9" fillId="0" borderId="10" xfId="63" applyNumberFormat="1" applyFont="1" applyFill="1" applyBorder="1" applyAlignment="1">
      <alignment horizontal="right"/>
      <protection/>
    </xf>
    <xf numFmtId="0" fontId="23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6" fillId="0" borderId="0" xfId="67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right"/>
      <protection/>
    </xf>
    <xf numFmtId="0" fontId="10" fillId="0" borderId="0" xfId="63" applyFont="1" applyFill="1" applyBorder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0" fillId="0" borderId="0" xfId="59" applyFont="1" applyFill="1" applyBorder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vertical="center"/>
      <protection/>
    </xf>
    <xf numFmtId="177" fontId="9" fillId="0" borderId="13" xfId="63" applyNumberFormat="1" applyFont="1" applyFill="1" applyBorder="1" applyAlignment="1">
      <alignment horizontal="right"/>
      <protection/>
    </xf>
    <xf numFmtId="0" fontId="3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207" fontId="1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01" fontId="0" fillId="0" borderId="0" xfId="0" applyNumberForma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4" fontId="1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/>
    </xf>
    <xf numFmtId="177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61" applyNumberFormat="1" applyFont="1" applyFill="1" applyBorder="1" applyAlignment="1" applyProtection="1">
      <alignment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16" fillId="0" borderId="0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61" applyNumberFormat="1" applyFont="1" applyFill="1" applyBorder="1" applyAlignment="1" applyProtection="1">
      <alignment vertical="top"/>
      <protection locked="0"/>
    </xf>
    <xf numFmtId="0" fontId="32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/>
    </xf>
    <xf numFmtId="0" fontId="38" fillId="0" borderId="0" xfId="62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177" fontId="28" fillId="0" borderId="0" xfId="61" applyNumberFormat="1" applyFont="1" applyFill="1" applyBorder="1" applyAlignment="1">
      <alignment horizontal="right" vertical="center" wrapText="1"/>
      <protection/>
    </xf>
    <xf numFmtId="0" fontId="43" fillId="0" borderId="0" xfId="59" applyFont="1" applyFill="1" applyBorder="1" applyAlignment="1">
      <alignment horizontal="left"/>
      <protection/>
    </xf>
    <xf numFmtId="201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9" fontId="8" fillId="0" borderId="0" xfId="70" applyFont="1" applyFill="1" applyBorder="1" applyAlignment="1">
      <alignment/>
    </xf>
    <xf numFmtId="201" fontId="8" fillId="0" borderId="0" xfId="61" applyNumberFormat="1" applyFont="1" applyFill="1" applyBorder="1" applyAlignment="1" applyProtection="1">
      <alignment vertical="center"/>
      <protection/>
    </xf>
    <xf numFmtId="201" fontId="12" fillId="0" borderId="0" xfId="42" applyNumberFormat="1" applyFont="1" applyFill="1" applyBorder="1" applyAlignment="1">
      <alignment horizontal="right"/>
    </xf>
    <xf numFmtId="0" fontId="8" fillId="0" borderId="0" xfId="59" applyFont="1" applyFill="1" applyAlignment="1">
      <alignment vertical="center" wrapText="1"/>
      <protection/>
    </xf>
    <xf numFmtId="3" fontId="29" fillId="0" borderId="0" xfId="60" applyNumberFormat="1" applyFont="1" applyFill="1" applyBorder="1" applyAlignment="1">
      <alignment horizontal="center"/>
      <protection/>
    </xf>
    <xf numFmtId="201" fontId="9" fillId="0" borderId="13" xfId="0" applyNumberFormat="1" applyFont="1" applyFill="1" applyBorder="1" applyAlignment="1">
      <alignment horizontal="center"/>
    </xf>
    <xf numFmtId="201" fontId="7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/>
    </xf>
    <xf numFmtId="207" fontId="44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top" wrapText="1"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201" fontId="9" fillId="0" borderId="10" xfId="42" applyNumberFormat="1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 horizontal="center"/>
    </xf>
    <xf numFmtId="177" fontId="42" fillId="0" borderId="0" xfId="0" applyNumberFormat="1" applyFont="1" applyFill="1" applyBorder="1" applyAlignment="1">
      <alignment horizontal="left" vertical="center"/>
    </xf>
    <xf numFmtId="177" fontId="46" fillId="0" borderId="0" xfId="0" applyNumberFormat="1" applyFont="1" applyFill="1" applyBorder="1" applyAlignment="1">
      <alignment horizontal="center"/>
    </xf>
    <xf numFmtId="177" fontId="45" fillId="0" borderId="0" xfId="42" applyNumberFormat="1" applyFont="1" applyFill="1" applyBorder="1" applyAlignment="1">
      <alignment/>
    </xf>
    <xf numFmtId="177" fontId="40" fillId="0" borderId="0" xfId="0" applyNumberFormat="1" applyFont="1" applyFill="1" applyBorder="1" applyAlignment="1">
      <alignment horizontal="center"/>
    </xf>
    <xf numFmtId="201" fontId="45" fillId="0" borderId="0" xfId="42" applyNumberFormat="1" applyFont="1" applyFill="1" applyBorder="1" applyAlignment="1">
      <alignment/>
    </xf>
    <xf numFmtId="177" fontId="9" fillId="0" borderId="11" xfId="42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 horizontal="center"/>
    </xf>
    <xf numFmtId="201" fontId="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01" fontId="9" fillId="0" borderId="11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center"/>
    </xf>
    <xf numFmtId="201" fontId="9" fillId="0" borderId="10" xfId="0" applyNumberFormat="1" applyFont="1" applyFill="1" applyBorder="1" applyAlignment="1">
      <alignment horizontal="right"/>
    </xf>
    <xf numFmtId="201" fontId="5" fillId="0" borderId="0" xfId="0" applyNumberFormat="1" applyFont="1" applyFill="1" applyBorder="1" applyAlignment="1">
      <alignment horizontal="center"/>
    </xf>
    <xf numFmtId="177" fontId="9" fillId="0" borderId="12" xfId="0" applyNumberFormat="1" applyFont="1" applyFill="1" applyBorder="1" applyAlignment="1">
      <alignment horizontal="right"/>
    </xf>
    <xf numFmtId="201" fontId="9" fillId="0" borderId="0" xfId="42" applyNumberFormat="1" applyFont="1" applyFill="1" applyBorder="1" applyAlignment="1">
      <alignment horizontal="center"/>
    </xf>
    <xf numFmtId="201" fontId="9" fillId="0" borderId="0" xfId="42" applyNumberFormat="1" applyFont="1" applyFill="1" applyBorder="1" applyAlignment="1">
      <alignment/>
    </xf>
    <xf numFmtId="201" fontId="9" fillId="0" borderId="11" xfId="42" applyNumberFormat="1" applyFont="1" applyFill="1" applyBorder="1" applyAlignment="1">
      <alignment horizontal="center"/>
    </xf>
    <xf numFmtId="201" fontId="16" fillId="0" borderId="11" xfId="0" applyNumberFormat="1" applyFont="1" applyFill="1" applyBorder="1" applyAlignment="1">
      <alignment horizontal="center"/>
    </xf>
    <xf numFmtId="177" fontId="29" fillId="0" borderId="0" xfId="60" applyNumberFormat="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 wrapText="1"/>
    </xf>
    <xf numFmtId="207" fontId="5" fillId="0" borderId="0" xfId="0" applyNumberFormat="1" applyFont="1" applyFill="1" applyBorder="1" applyAlignment="1">
      <alignment horizontal="center"/>
    </xf>
    <xf numFmtId="201" fontId="46" fillId="0" borderId="0" xfId="0" applyNumberFormat="1" applyFont="1" applyFill="1" applyBorder="1" applyAlignment="1">
      <alignment horizontal="center"/>
    </xf>
    <xf numFmtId="9" fontId="40" fillId="0" borderId="0" xfId="70" applyFont="1" applyFill="1" applyBorder="1" applyAlignment="1">
      <alignment/>
    </xf>
    <xf numFmtId="211" fontId="8" fillId="0" borderId="0" xfId="0" applyNumberFormat="1" applyFont="1" applyFill="1" applyBorder="1" applyAlignment="1">
      <alignment/>
    </xf>
    <xf numFmtId="201" fontId="9" fillId="0" borderId="0" xfId="61" applyNumberFormat="1" applyFont="1" applyFill="1" applyBorder="1" applyAlignment="1" applyProtection="1">
      <alignment vertical="center"/>
      <protection/>
    </xf>
    <xf numFmtId="201" fontId="9" fillId="0" borderId="11" xfId="61" applyNumberFormat="1" applyFont="1" applyFill="1" applyBorder="1" applyAlignment="1" applyProtection="1">
      <alignment vertical="center"/>
      <protection/>
    </xf>
    <xf numFmtId="179" fontId="12" fillId="0" borderId="0" xfId="42" applyFont="1" applyFill="1" applyBorder="1" applyAlignment="1">
      <alignment horizontal="center"/>
    </xf>
    <xf numFmtId="201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61" applyNumberFormat="1" applyFont="1" applyFill="1" applyBorder="1" applyAlignment="1" applyProtection="1">
      <alignment vertical="top"/>
      <protection/>
    </xf>
    <xf numFmtId="0" fontId="8" fillId="0" borderId="0" xfId="61" applyNumberFormat="1" applyFont="1" applyFill="1" applyBorder="1" applyAlignment="1" applyProtection="1">
      <alignment vertical="top"/>
      <protection/>
    </xf>
    <xf numFmtId="0" fontId="1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8" fillId="0" borderId="0" xfId="59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vertical="center" wrapText="1"/>
      <protection/>
    </xf>
    <xf numFmtId="0" fontId="5" fillId="0" borderId="0" xfId="61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right"/>
    </xf>
    <xf numFmtId="201" fontId="9" fillId="0" borderId="13" xfId="61" applyNumberFormat="1" applyFont="1" applyFill="1" applyBorder="1" applyAlignment="1" applyProtection="1">
      <alignment vertical="center"/>
      <protection/>
    </xf>
    <xf numFmtId="201" fontId="8" fillId="0" borderId="0" xfId="42" applyNumberFormat="1" applyFont="1" applyFill="1" applyBorder="1" applyAlignment="1">
      <alignment horizontal="center"/>
    </xf>
    <xf numFmtId="179" fontId="9" fillId="0" borderId="0" xfId="42" applyFont="1" applyFill="1" applyBorder="1" applyAlignment="1">
      <alignment horizontal="center"/>
    </xf>
    <xf numFmtId="201" fontId="9" fillId="0" borderId="13" xfId="42" applyNumberFormat="1" applyFont="1" applyFill="1" applyBorder="1" applyAlignment="1">
      <alignment horizontal="center"/>
    </xf>
    <xf numFmtId="177" fontId="26" fillId="0" borderId="0" xfId="61" applyNumberFormat="1" applyFont="1" applyFill="1" applyBorder="1" applyAlignment="1">
      <alignment horizontal="right" vertical="center" wrapText="1"/>
      <protection/>
    </xf>
    <xf numFmtId="201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1" applyNumberFormat="1" applyFont="1" applyFill="1" applyBorder="1" applyAlignment="1" applyProtection="1">
      <alignment horizontal="center" vertical="center"/>
      <protection/>
    </xf>
    <xf numFmtId="0" fontId="38" fillId="0" borderId="0" xfId="62" applyNumberFormat="1" applyFont="1" applyFill="1" applyBorder="1" applyAlignment="1" applyProtection="1">
      <alignment horizontal="center" vertical="center" wrapText="1"/>
      <protection/>
    </xf>
    <xf numFmtId="179" fontId="8" fillId="0" borderId="0" xfId="42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 vertical="top" wrapText="1"/>
    </xf>
    <xf numFmtId="179" fontId="12" fillId="0" borderId="0" xfId="42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201" fontId="45" fillId="0" borderId="0" xfId="42" applyNumberFormat="1" applyFont="1" applyFill="1" applyBorder="1" applyAlignment="1" applyProtection="1">
      <alignment horizontal="right" vertical="center"/>
      <protection/>
    </xf>
    <xf numFmtId="201" fontId="42" fillId="0" borderId="0" xfId="42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Border="1" applyAlignment="1">
      <alignment horizontal="center"/>
    </xf>
    <xf numFmtId="3" fontId="8" fillId="0" borderId="0" xfId="42" applyNumberFormat="1" applyFont="1" applyFill="1" applyBorder="1" applyAlignment="1">
      <alignment horizontal="right"/>
    </xf>
    <xf numFmtId="179" fontId="8" fillId="0" borderId="0" xfId="42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177" fontId="9" fillId="0" borderId="11" xfId="42" applyNumberFormat="1" applyFont="1" applyFill="1" applyBorder="1" applyAlignment="1">
      <alignment/>
    </xf>
    <xf numFmtId="204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59" applyFont="1" applyBorder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8" fillId="0" borderId="0" xfId="59" applyFont="1" applyFill="1" applyAlignment="1">
      <alignment vertical="center"/>
      <protection/>
    </xf>
    <xf numFmtId="0" fontId="28" fillId="0" borderId="0" xfId="60" applyFont="1" applyFill="1" applyBorder="1" applyAlignment="1" applyProtection="1">
      <alignment vertical="top" wrapText="1"/>
      <protection locked="0"/>
    </xf>
    <xf numFmtId="0" fontId="30" fillId="0" borderId="0" xfId="60" applyFont="1" applyFill="1" applyBorder="1" applyAlignment="1" applyProtection="1">
      <alignment vertical="top" wrapText="1"/>
      <protection locked="0"/>
    </xf>
    <xf numFmtId="0" fontId="28" fillId="0" borderId="0" xfId="60" applyFont="1" applyFill="1" applyBorder="1" applyAlignment="1" applyProtection="1">
      <alignment vertical="top"/>
      <protection locked="0"/>
    </xf>
    <xf numFmtId="0" fontId="30" fillId="0" borderId="0" xfId="60" applyFont="1" applyFill="1" applyBorder="1" applyAlignment="1" applyProtection="1">
      <alignment vertical="top"/>
      <protection locked="0"/>
    </xf>
    <xf numFmtId="0" fontId="5" fillId="0" borderId="0" xfId="60" applyFont="1" applyFill="1" applyBorder="1" applyAlignment="1" applyProtection="1">
      <alignment vertical="top" wrapText="1"/>
      <protection locked="0"/>
    </xf>
    <xf numFmtId="49" fontId="28" fillId="0" borderId="0" xfId="60" applyNumberFormat="1" applyFont="1" applyFill="1" applyBorder="1" applyAlignment="1" applyProtection="1">
      <alignment vertical="top"/>
      <protection locked="0"/>
    </xf>
    <xf numFmtId="0" fontId="5" fillId="0" borderId="0" xfId="60" applyFont="1" applyFill="1" applyBorder="1" applyProtection="1">
      <alignment/>
      <protection locked="0"/>
    </xf>
    <xf numFmtId="0" fontId="16" fillId="0" borderId="0" xfId="60" applyFont="1" applyFill="1" applyBorder="1" applyProtection="1">
      <alignment/>
      <protection locked="0"/>
    </xf>
    <xf numFmtId="0" fontId="16" fillId="0" borderId="0" xfId="6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0" fillId="0" borderId="0" xfId="59" applyFont="1" applyFill="1" applyBorder="1" applyAlignment="1" applyProtection="1">
      <alignment horizontal="left"/>
      <protection locked="0"/>
    </xf>
    <xf numFmtId="0" fontId="10" fillId="0" borderId="0" xfId="59" applyFont="1" applyBorder="1" applyAlignment="1" applyProtection="1">
      <alignment horizontal="right"/>
      <protection locked="0"/>
    </xf>
    <xf numFmtId="0" fontId="9" fillId="0" borderId="10" xfId="59" applyFont="1" applyFill="1" applyBorder="1" applyAlignment="1">
      <alignment horizontal="left" vertical="center"/>
      <protection/>
    </xf>
    <xf numFmtId="0" fontId="38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58" applyNumberFormat="1" applyFont="1" applyFill="1" applyBorder="1" applyAlignment="1" applyProtection="1">
      <alignment vertical="top" wrapText="1"/>
      <protection/>
    </xf>
    <xf numFmtId="0" fontId="7" fillId="0" borderId="0" xfId="58" applyNumberFormat="1" applyFont="1" applyFill="1" applyBorder="1" applyAlignment="1" applyProtection="1">
      <alignment vertical="top" wrapText="1"/>
      <protection/>
    </xf>
    <xf numFmtId="0" fontId="8" fillId="0" borderId="0" xfId="58" applyNumberFormat="1" applyFont="1" applyFill="1" applyBorder="1" applyAlignment="1" applyProtection="1">
      <alignment vertical="top" wrapText="1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0" fontId="83" fillId="0" borderId="0" xfId="0" applyFont="1" applyAlignment="1">
      <alignment/>
    </xf>
    <xf numFmtId="177" fontId="50" fillId="0" borderId="0" xfId="61" applyNumberFormat="1" applyFont="1" applyFill="1" applyBorder="1" applyAlignment="1">
      <alignment horizontal="center" vertical="center" wrapText="1"/>
      <protection/>
    </xf>
    <xf numFmtId="177" fontId="26" fillId="0" borderId="0" xfId="61" applyNumberFormat="1" applyFont="1" applyFill="1" applyBorder="1" applyAlignment="1">
      <alignment horizontal="right" wrapText="1"/>
      <protection/>
    </xf>
    <xf numFmtId="0" fontId="5" fillId="0" borderId="0" xfId="60" applyFont="1" applyFill="1" applyProtection="1">
      <alignment/>
      <protection locked="0"/>
    </xf>
    <xf numFmtId="0" fontId="32" fillId="0" borderId="0" xfId="0" applyFont="1" applyFill="1" applyBorder="1" applyAlignment="1">
      <alignment horizontal="center" vertical="top"/>
    </xf>
    <xf numFmtId="177" fontId="16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 vertical="top" wrapText="1"/>
    </xf>
    <xf numFmtId="0" fontId="81" fillId="0" borderId="10" xfId="59" applyFont="1" applyFill="1" applyBorder="1" applyAlignment="1">
      <alignment horizontal="left" vertical="center"/>
      <protection/>
    </xf>
    <xf numFmtId="0" fontId="84" fillId="0" borderId="10" xfId="66" applyFont="1" applyFill="1" applyBorder="1" applyAlignment="1">
      <alignment horizontal="left" vertical="center"/>
      <protection/>
    </xf>
    <xf numFmtId="0" fontId="9" fillId="0" borderId="0" xfId="59" applyFont="1" applyFill="1" applyBorder="1" applyAlignment="1">
      <alignment horizontal="left" vertical="center"/>
      <protection/>
    </xf>
    <xf numFmtId="0" fontId="0" fillId="0" borderId="0" xfId="66" applyFill="1" applyBorder="1" applyAlignment="1">
      <alignment horizontal="left" vertical="center"/>
      <protection/>
    </xf>
    <xf numFmtId="15" fontId="35" fillId="0" borderId="0" xfId="59" applyNumberFormat="1" applyFont="1" applyFill="1" applyBorder="1" applyAlignment="1">
      <alignment horizontal="right" vertical="center" wrapText="1"/>
      <protection/>
    </xf>
    <xf numFmtId="0" fontId="17" fillId="0" borderId="0" xfId="62" applyNumberFormat="1" applyFont="1" applyFill="1" applyBorder="1" applyAlignment="1" applyProtection="1">
      <alignment horizontal="left" vertical="center" wrapText="1"/>
      <protection/>
    </xf>
    <xf numFmtId="0" fontId="16" fillId="0" borderId="0" xfId="61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>
      <alignment horizontal="right" vertical="top"/>
    </xf>
    <xf numFmtId="0" fontId="47" fillId="0" borderId="0" xfId="61" applyNumberFormat="1" applyFont="1" applyFill="1" applyBorder="1" applyAlignment="1" applyProtection="1">
      <alignment horizontal="right" vertical="top" wrapText="1"/>
      <protection/>
    </xf>
    <xf numFmtId="0" fontId="9" fillId="0" borderId="0" xfId="59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9" fillId="0" borderId="0" xfId="61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Border="1" applyAlignment="1">
      <alignment horizontal="righ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9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 ДРУГИ  М-ЛИ"/>
      <sheetName val="3a "/>
      <sheetName val="11-12"/>
      <sheetName val="13"/>
      <sheetName val="13 b"/>
      <sheetName val="14"/>
      <sheetName val="15"/>
      <sheetName val="ЗАЛОЗИ ПО КРЕДИТИ"/>
      <sheetName val="16"/>
      <sheetName val="17"/>
      <sheetName val="ЗАЛОЗИ "/>
      <sheetName val="17 а"/>
      <sheetName val="17 b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3"/>
      <sheetName val="ГРУПИРАНЕ НА М-ЛИ  И ГП "/>
      <sheetName val="Лицензионни продукти   "/>
      <sheetName val="24"/>
      <sheetName val="24 а "/>
      <sheetName val="25"/>
      <sheetName val="26 a"/>
      <sheetName val="26 b "/>
      <sheetName val="27"/>
      <sheetName val="28"/>
      <sheetName val="28 a"/>
      <sheetName val="28 b"/>
      <sheetName val="28 c"/>
      <sheetName val="28 d"/>
      <sheetName val="29"/>
      <sheetName val="30"/>
      <sheetName val="31"/>
      <sheetName val="32"/>
      <sheetName val="32 a"/>
      <sheetName val="32 b"/>
      <sheetName val="33"/>
      <sheetName val="34-38"/>
      <sheetName val="39"/>
      <sheetName val="39 а"/>
      <sheetName val="40"/>
      <sheetName val="40 a"/>
      <sheetName val="41"/>
      <sheetName val="41 - ОБОБЩЕНА"/>
      <sheetName val="41 -валутен риск"/>
      <sheetName val="41-валутна чувст."/>
      <sheetName val="41-ценови и кредитен риск"/>
      <sheetName val="41 - матуритет"/>
      <sheetName val="41 - лихвен анализ  "/>
      <sheetName val="41-лихвена чувст."/>
      <sheetName val="41 - капиталов риск"/>
      <sheetName val="42- сегменти"/>
      <sheetName val="43- свързани лица "/>
      <sheetName val="43-сделки свързани лица"/>
    </sheetNames>
    <sheetDataSet>
      <sheetData sheetId="42">
        <row r="10">
          <cell r="C10">
            <v>0.30156140075770244</v>
          </cell>
          <cell r="E10">
            <v>0.2895796369875438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110" zoomScaleNormal="110" zoomScalePageLayoutView="0" workbookViewId="0" topLeftCell="A1">
      <selection activeCell="F20" sqref="F20"/>
    </sheetView>
  </sheetViews>
  <sheetFormatPr defaultColWidth="0" defaultRowHeight="12.75" customHeight="1" zeroHeight="1"/>
  <cols>
    <col min="1" max="2" width="9.28125" style="32" customWidth="1"/>
    <col min="3" max="3" width="15.7109375" style="32" customWidth="1"/>
    <col min="4" max="9" width="9.28125" style="32" customWidth="1"/>
    <col min="10" max="16384" width="9.28125" style="32" hidden="1" customWidth="1"/>
  </cols>
  <sheetData>
    <row r="1" spans="1:8" ht="18.75">
      <c r="A1" s="30" t="s">
        <v>9</v>
      </c>
      <c r="B1" s="31"/>
      <c r="C1" s="31"/>
      <c r="D1" s="37" t="s">
        <v>10</v>
      </c>
      <c r="E1" s="31"/>
      <c r="F1" s="31"/>
      <c r="G1" s="31"/>
      <c r="H1" s="31"/>
    </row>
    <row r="2" ht="12.75"/>
    <row r="3" ht="12.75"/>
    <row r="4" ht="12.75"/>
    <row r="5" spans="1:9" ht="18.75">
      <c r="A5" s="33" t="s">
        <v>11</v>
      </c>
      <c r="D5" s="83" t="s">
        <v>12</v>
      </c>
      <c r="E5" s="80"/>
      <c r="F5" s="34"/>
      <c r="G5" s="34"/>
      <c r="H5" s="34"/>
      <c r="I5" s="34"/>
    </row>
    <row r="6" spans="1:9" ht="17.25" customHeight="1">
      <c r="A6" s="33"/>
      <c r="D6" s="83" t="s">
        <v>13</v>
      </c>
      <c r="E6" s="80"/>
      <c r="F6" s="34"/>
      <c r="G6" s="34"/>
      <c r="H6" s="34"/>
      <c r="I6" s="34"/>
    </row>
    <row r="7" spans="1:9" ht="18.75">
      <c r="A7" s="33"/>
      <c r="D7" s="83" t="s">
        <v>14</v>
      </c>
      <c r="E7" s="80"/>
      <c r="F7" s="34"/>
      <c r="G7" s="34"/>
      <c r="H7" s="34"/>
      <c r="I7" s="34"/>
    </row>
    <row r="8" spans="1:9" ht="18.75">
      <c r="A8" s="33"/>
      <c r="D8" s="83" t="s">
        <v>15</v>
      </c>
      <c r="E8" s="80"/>
      <c r="F8" s="34"/>
      <c r="G8" s="34"/>
      <c r="H8" s="34"/>
      <c r="I8" s="34"/>
    </row>
    <row r="9" spans="1:9" ht="16.5">
      <c r="A9" s="35"/>
      <c r="D9" s="83" t="s">
        <v>16</v>
      </c>
      <c r="E9" s="80"/>
      <c r="F9" s="35"/>
      <c r="G9" s="34"/>
      <c r="H9" s="34"/>
      <c r="I9" s="34"/>
    </row>
    <row r="10" spans="1:9" ht="18.75">
      <c r="A10" s="33"/>
      <c r="D10" s="79"/>
      <c r="E10" s="79"/>
      <c r="F10" s="34"/>
      <c r="G10" s="34"/>
      <c r="H10" s="34"/>
      <c r="I10" s="34"/>
    </row>
    <row r="11" spans="1:9" ht="18.75">
      <c r="A11" s="33"/>
      <c r="D11" s="20"/>
      <c r="E11" s="20"/>
      <c r="F11" s="20"/>
      <c r="G11" s="34"/>
      <c r="H11" s="34"/>
      <c r="I11" s="34"/>
    </row>
    <row r="12" spans="1:7" ht="18.75">
      <c r="A12" s="33" t="s">
        <v>17</v>
      </c>
      <c r="D12" s="20" t="s">
        <v>12</v>
      </c>
      <c r="E12" s="70"/>
      <c r="F12" s="70"/>
      <c r="G12" s="71"/>
    </row>
    <row r="13" spans="4:9" ht="16.5">
      <c r="D13" s="20"/>
      <c r="E13" s="70"/>
      <c r="F13" s="70"/>
      <c r="G13" s="73"/>
      <c r="H13" s="34"/>
      <c r="I13" s="34"/>
    </row>
    <row r="14" spans="4:9" ht="16.5">
      <c r="D14" s="20"/>
      <c r="E14" s="70"/>
      <c r="F14" s="70"/>
      <c r="G14" s="73"/>
      <c r="H14" s="34"/>
      <c r="I14" s="34"/>
    </row>
    <row r="15" spans="1:9" ht="18.75">
      <c r="A15" s="33" t="s">
        <v>18</v>
      </c>
      <c r="D15" s="20" t="s">
        <v>19</v>
      </c>
      <c r="E15" s="70"/>
      <c r="F15" s="70"/>
      <c r="G15" s="73"/>
      <c r="H15" s="34"/>
      <c r="I15" s="34"/>
    </row>
    <row r="16" spans="1:9" ht="18.75">
      <c r="A16" s="33"/>
      <c r="D16" s="20"/>
      <c r="E16" s="70"/>
      <c r="F16" s="70"/>
      <c r="G16" s="73"/>
      <c r="H16" s="34"/>
      <c r="I16" s="34"/>
    </row>
    <row r="17" spans="1:9" ht="18.75">
      <c r="A17" s="127"/>
      <c r="D17" s="20"/>
      <c r="E17" s="70"/>
      <c r="F17" s="70"/>
      <c r="G17" s="73"/>
      <c r="H17" s="34"/>
      <c r="I17" s="34"/>
    </row>
    <row r="18" spans="1:9" ht="18.75">
      <c r="A18" s="33" t="s">
        <v>20</v>
      </c>
      <c r="B18" s="33"/>
      <c r="C18" s="33"/>
      <c r="D18" s="20" t="s">
        <v>21</v>
      </c>
      <c r="E18" s="70"/>
      <c r="F18" s="70"/>
      <c r="G18" s="73"/>
      <c r="H18" s="34"/>
      <c r="I18" s="34"/>
    </row>
    <row r="19" spans="1:9" ht="18.75">
      <c r="A19" s="33"/>
      <c r="D19" s="20"/>
      <c r="E19" s="70"/>
      <c r="F19" s="70"/>
      <c r="G19" s="71"/>
      <c r="H19" s="34"/>
      <c r="I19" s="34"/>
    </row>
    <row r="20" spans="1:9" ht="18.75">
      <c r="A20" s="33"/>
      <c r="D20" s="20"/>
      <c r="E20" s="70"/>
      <c r="F20" s="70"/>
      <c r="G20" s="71"/>
      <c r="H20" s="33"/>
      <c r="I20" s="33"/>
    </row>
    <row r="21" spans="1:7" ht="18.75">
      <c r="A21" s="33" t="s">
        <v>22</v>
      </c>
      <c r="D21" s="20" t="s">
        <v>23</v>
      </c>
      <c r="E21" s="70"/>
      <c r="F21" s="70"/>
      <c r="G21" s="71"/>
    </row>
    <row r="22" spans="1:7" ht="18.75">
      <c r="A22" s="33"/>
      <c r="D22" s="20"/>
      <c r="E22" s="70"/>
      <c r="F22" s="70"/>
      <c r="G22" s="71"/>
    </row>
    <row r="23" spans="1:7" ht="18.75">
      <c r="A23" s="33"/>
      <c r="D23" s="20"/>
      <c r="E23" s="70"/>
      <c r="F23" s="70"/>
      <c r="G23" s="71"/>
    </row>
    <row r="24" spans="1:7" ht="18.75">
      <c r="A24" s="33" t="s">
        <v>24</v>
      </c>
      <c r="D24" s="20" t="s">
        <v>25</v>
      </c>
      <c r="E24" s="70"/>
      <c r="F24" s="70"/>
      <c r="G24" s="71"/>
    </row>
    <row r="25" spans="1:7" ht="18.75">
      <c r="A25" s="33"/>
      <c r="D25" s="20" t="s">
        <v>26</v>
      </c>
      <c r="E25" s="70"/>
      <c r="F25" s="70"/>
      <c r="G25" s="71"/>
    </row>
    <row r="26" spans="1:7" ht="18.75">
      <c r="A26" s="33"/>
      <c r="D26" s="34"/>
      <c r="E26" s="73"/>
      <c r="F26" s="73"/>
      <c r="G26" s="71"/>
    </row>
    <row r="27" spans="1:7" ht="18.75">
      <c r="A27" s="33"/>
      <c r="D27" s="20"/>
      <c r="E27" s="71"/>
      <c r="F27" s="71"/>
      <c r="G27" s="71"/>
    </row>
    <row r="28" spans="1:7" ht="18.75">
      <c r="A28" s="33" t="s">
        <v>27</v>
      </c>
      <c r="C28" s="81"/>
      <c r="D28" s="20" t="s">
        <v>28</v>
      </c>
      <c r="E28" s="70"/>
      <c r="F28" s="71"/>
      <c r="G28" s="102"/>
    </row>
    <row r="29" spans="1:7" ht="18.75">
      <c r="A29" s="33"/>
      <c r="C29" s="81"/>
      <c r="D29" s="20" t="s">
        <v>29</v>
      </c>
      <c r="E29" s="70"/>
      <c r="F29" s="71"/>
      <c r="G29" s="74"/>
    </row>
    <row r="30" spans="1:7" ht="18.75">
      <c r="A30" s="33"/>
      <c r="C30" s="81"/>
      <c r="D30" s="20" t="s">
        <v>30</v>
      </c>
      <c r="E30" s="70"/>
      <c r="F30" s="71"/>
      <c r="G30" s="74"/>
    </row>
    <row r="31" spans="1:7" ht="18.75">
      <c r="A31" s="33"/>
      <c r="C31" s="81"/>
      <c r="D31" s="20" t="s">
        <v>31</v>
      </c>
      <c r="E31" s="70"/>
      <c r="F31" s="71"/>
      <c r="G31" s="74"/>
    </row>
    <row r="32" spans="1:7" ht="18.75">
      <c r="A32" s="33"/>
      <c r="D32" s="20" t="s">
        <v>32</v>
      </c>
      <c r="E32" s="74"/>
      <c r="F32" s="74"/>
      <c r="G32" s="74"/>
    </row>
    <row r="33" spans="1:7" ht="18.75">
      <c r="A33" s="33"/>
      <c r="D33" s="20" t="s">
        <v>33</v>
      </c>
      <c r="E33" s="74"/>
      <c r="F33" s="74"/>
      <c r="G33" s="74"/>
    </row>
    <row r="34" spans="1:7" ht="18.75">
      <c r="A34" s="33"/>
      <c r="D34" s="20"/>
      <c r="E34" s="74"/>
      <c r="F34" s="74"/>
      <c r="G34" s="74"/>
    </row>
    <row r="35" spans="1:9" ht="18.75">
      <c r="A35" s="33"/>
      <c r="C35" s="34"/>
      <c r="D35" s="20"/>
      <c r="E35" s="20"/>
      <c r="F35" s="20"/>
      <c r="G35" s="74"/>
      <c r="H35" s="33"/>
      <c r="I35" s="33"/>
    </row>
    <row r="36" spans="1:9" ht="18.75">
      <c r="A36" s="33"/>
      <c r="D36" s="20"/>
      <c r="E36" s="74"/>
      <c r="F36" s="71"/>
      <c r="G36" s="74"/>
      <c r="H36" s="33"/>
      <c r="I36" s="33"/>
    </row>
    <row r="37" spans="1:7" ht="18.75">
      <c r="A37" s="33" t="s">
        <v>34</v>
      </c>
      <c r="D37" s="83" t="s">
        <v>35</v>
      </c>
      <c r="E37" s="150"/>
      <c r="F37" s="150"/>
      <c r="G37" s="150"/>
    </row>
    <row r="38" spans="4:8" ht="16.5">
      <c r="D38" s="83" t="s">
        <v>36</v>
      </c>
      <c r="E38" s="150"/>
      <c r="F38" s="150"/>
      <c r="G38" s="150"/>
      <c r="H38" s="36"/>
    </row>
    <row r="39" spans="1:8" ht="18.75">
      <c r="A39" s="33"/>
      <c r="D39" s="83" t="s">
        <v>37</v>
      </c>
      <c r="E39" s="150"/>
      <c r="F39" s="150"/>
      <c r="G39" s="150"/>
      <c r="H39" s="36"/>
    </row>
    <row r="40" spans="1:8" ht="18.75">
      <c r="A40" s="33"/>
      <c r="D40" s="83" t="s">
        <v>38</v>
      </c>
      <c r="E40" s="150"/>
      <c r="F40" s="150"/>
      <c r="G40" s="150"/>
      <c r="H40" s="36"/>
    </row>
    <row r="41" spans="1:8" ht="18.75">
      <c r="A41" s="33"/>
      <c r="D41" s="83" t="s">
        <v>39</v>
      </c>
      <c r="E41" s="150"/>
      <c r="F41" s="150"/>
      <c r="G41" s="150"/>
      <c r="H41" s="36"/>
    </row>
    <row r="42" spans="1:8" ht="18.75">
      <c r="A42" s="33"/>
      <c r="D42" s="83" t="s">
        <v>40</v>
      </c>
      <c r="E42" s="150"/>
      <c r="F42" s="150"/>
      <c r="G42" s="150"/>
      <c r="H42" s="36"/>
    </row>
    <row r="43" spans="1:7" ht="18.75">
      <c r="A43" s="33"/>
      <c r="D43" s="83" t="s">
        <v>41</v>
      </c>
      <c r="E43" s="150"/>
      <c r="F43" s="150"/>
      <c r="G43" s="150"/>
    </row>
    <row r="44" spans="1:9" ht="18.75">
      <c r="A44" s="33"/>
      <c r="D44" s="83" t="s">
        <v>42</v>
      </c>
      <c r="E44" s="150"/>
      <c r="F44" s="150"/>
      <c r="G44" s="150"/>
      <c r="H44" s="36"/>
      <c r="I44" s="36"/>
    </row>
    <row r="45" spans="1:7" ht="18.75">
      <c r="A45" s="33"/>
      <c r="D45" s="83"/>
      <c r="E45" s="75"/>
      <c r="F45" s="102"/>
      <c r="G45" s="75"/>
    </row>
    <row r="46" spans="1:7" ht="18.75">
      <c r="A46" s="33" t="s">
        <v>43</v>
      </c>
      <c r="D46" s="34" t="s">
        <v>44</v>
      </c>
      <c r="E46" s="74"/>
      <c r="F46" s="74"/>
      <c r="G46" s="75"/>
    </row>
    <row r="47" spans="1:6" ht="18.75">
      <c r="A47" s="33"/>
      <c r="F47" s="33"/>
    </row>
    <row r="48" spans="1:6" ht="18.75">
      <c r="A48" s="33"/>
      <c r="F48" s="33"/>
    </row>
    <row r="49" spans="1:6" ht="18.75">
      <c r="A49" s="33"/>
      <c r="F49" s="33"/>
    </row>
    <row r="50" spans="1:6" ht="18.75">
      <c r="A50" s="33"/>
      <c r="F50" s="33"/>
    </row>
    <row r="51" spans="1:6" ht="18.75">
      <c r="A51" s="33"/>
      <c r="F51" s="33"/>
    </row>
    <row r="52" spans="1:6" ht="18.75">
      <c r="A52" s="33"/>
      <c r="F52" s="33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69.57421875" style="17" customWidth="1"/>
    <col min="2" max="2" width="10.8515625" style="45" customWidth="1"/>
    <col min="3" max="3" width="10.421875" style="45" customWidth="1"/>
    <col min="4" max="4" width="1.1484375" style="45" customWidth="1"/>
    <col min="5" max="5" width="10.8515625" style="45" customWidth="1"/>
    <col min="6" max="16384" width="9.140625" style="17" customWidth="1"/>
  </cols>
  <sheetData>
    <row r="1" spans="1:6" ht="15">
      <c r="A1" s="269" t="s">
        <v>10</v>
      </c>
      <c r="B1" s="269"/>
      <c r="C1" s="269"/>
      <c r="D1" s="269"/>
      <c r="E1" s="269"/>
      <c r="F1" s="269"/>
    </row>
    <row r="2" spans="1:6" s="48" customFormat="1" ht="15">
      <c r="A2" s="270" t="s">
        <v>45</v>
      </c>
      <c r="B2" s="271"/>
      <c r="C2" s="271"/>
      <c r="D2" s="271"/>
      <c r="E2" s="271"/>
      <c r="F2" s="271"/>
    </row>
    <row r="3" spans="1:6" ht="15">
      <c r="A3" s="112" t="s">
        <v>46</v>
      </c>
      <c r="B3" s="113"/>
      <c r="C3" s="113"/>
      <c r="D3" s="113"/>
      <c r="E3" s="113"/>
      <c r="F3" s="236"/>
    </row>
    <row r="4" spans="1:5" ht="15">
      <c r="A4" s="112"/>
      <c r="B4" s="113"/>
      <c r="C4" s="113"/>
      <c r="D4" s="113"/>
      <c r="E4" s="113"/>
    </row>
    <row r="5" spans="1:5" ht="15" customHeight="1">
      <c r="A5" s="152"/>
      <c r="B5" s="267" t="s">
        <v>70</v>
      </c>
      <c r="C5" s="268" t="s">
        <v>3</v>
      </c>
      <c r="D5" s="114"/>
      <c r="E5" s="268" t="s">
        <v>2</v>
      </c>
    </row>
    <row r="6" spans="1:5" ht="12.75" customHeight="1">
      <c r="A6" s="176"/>
      <c r="B6" s="267"/>
      <c r="C6" s="268"/>
      <c r="D6" s="114"/>
      <c r="E6" s="268"/>
    </row>
    <row r="7" spans="1:5" ht="15.75" customHeight="1">
      <c r="A7" s="153"/>
      <c r="E7" s="264" t="s">
        <v>191</v>
      </c>
    </row>
    <row r="8" ht="15">
      <c r="A8" s="153"/>
    </row>
    <row r="9" spans="1:6" ht="15">
      <c r="A9" s="237" t="s">
        <v>47</v>
      </c>
      <c r="B9" s="45">
        <v>3</v>
      </c>
      <c r="C9" s="183">
        <v>148746</v>
      </c>
      <c r="D9" s="130"/>
      <c r="E9" s="183">
        <v>132478</v>
      </c>
      <c r="F9" s="199"/>
    </row>
    <row r="10" spans="1:7" ht="15">
      <c r="A10" s="237" t="s">
        <v>48</v>
      </c>
      <c r="B10" s="45">
        <v>4</v>
      </c>
      <c r="C10" s="183">
        <v>3310</v>
      </c>
      <c r="D10" s="183"/>
      <c r="E10" s="183">
        <v>2930</v>
      </c>
      <c r="F10" s="157"/>
      <c r="G10" s="158"/>
    </row>
    <row r="11" spans="1:7" ht="16.5" customHeight="1">
      <c r="A11" s="238" t="s">
        <v>49</v>
      </c>
      <c r="C11" s="183">
        <f>7911-2000</f>
        <v>5911</v>
      </c>
      <c r="D11" s="183"/>
      <c r="E11" s="183">
        <v>-2890</v>
      </c>
      <c r="F11" s="157"/>
      <c r="G11" s="158"/>
    </row>
    <row r="12" spans="1:7" ht="15">
      <c r="A12" s="237" t="s">
        <v>50</v>
      </c>
      <c r="B12" s="141">
        <v>5</v>
      </c>
      <c r="C12" s="183">
        <v>-51694</v>
      </c>
      <c r="D12" s="183"/>
      <c r="E12" s="183">
        <v>-43244</v>
      </c>
      <c r="F12" s="157"/>
      <c r="G12" s="158"/>
    </row>
    <row r="13" spans="1:7" ht="15">
      <c r="A13" s="237" t="s">
        <v>51</v>
      </c>
      <c r="B13" s="45">
        <v>6</v>
      </c>
      <c r="C13" s="183">
        <v>-27284</v>
      </c>
      <c r="D13" s="183"/>
      <c r="E13" s="183">
        <v>-25308</v>
      </c>
      <c r="F13" s="157"/>
      <c r="G13" s="158"/>
    </row>
    <row r="14" spans="1:7" ht="15">
      <c r="A14" s="237" t="s">
        <v>52</v>
      </c>
      <c r="B14" s="45">
        <v>7</v>
      </c>
      <c r="C14" s="183">
        <v>-31829</v>
      </c>
      <c r="D14" s="183"/>
      <c r="E14" s="183">
        <v>-28841</v>
      </c>
      <c r="F14" s="157"/>
      <c r="G14" s="158"/>
    </row>
    <row r="15" spans="1:7" ht="15">
      <c r="A15" s="47" t="s">
        <v>53</v>
      </c>
      <c r="B15" s="45" t="s">
        <v>4</v>
      </c>
      <c r="C15" s="183">
        <v>-11927</v>
      </c>
      <c r="D15" s="183"/>
      <c r="E15" s="183">
        <v>-11356</v>
      </c>
      <c r="F15" s="157"/>
      <c r="G15" s="158"/>
    </row>
    <row r="16" spans="1:7" ht="15">
      <c r="A16" s="48" t="s">
        <v>54</v>
      </c>
      <c r="B16" s="45" t="s">
        <v>8</v>
      </c>
      <c r="C16" s="183">
        <v>-1917</v>
      </c>
      <c r="D16" s="183"/>
      <c r="E16" s="183">
        <v>-1952</v>
      </c>
      <c r="F16" s="157"/>
      <c r="G16" s="158"/>
    </row>
    <row r="17" spans="1:7" ht="15">
      <c r="A17" s="239" t="s">
        <v>55</v>
      </c>
      <c r="C17" s="185">
        <f>SUM(C9:C16)</f>
        <v>33316</v>
      </c>
      <c r="D17" s="130"/>
      <c r="E17" s="185">
        <f>SUM(E9:E16)</f>
        <v>21817</v>
      </c>
      <c r="F17" s="157"/>
      <c r="G17" s="158"/>
    </row>
    <row r="18" spans="1:5" ht="15">
      <c r="A18" s="48"/>
      <c r="C18" s="186"/>
      <c r="D18" s="130"/>
      <c r="E18" s="186"/>
    </row>
    <row r="19" spans="1:5" ht="15">
      <c r="A19" s="48" t="s">
        <v>56</v>
      </c>
      <c r="B19" s="45">
        <v>10</v>
      </c>
      <c r="C19" s="183">
        <v>11102</v>
      </c>
      <c r="D19" s="183"/>
      <c r="E19" s="183">
        <v>20889</v>
      </c>
    </row>
    <row r="20" spans="1:5" ht="15">
      <c r="A20" s="48" t="s">
        <v>57</v>
      </c>
      <c r="B20" s="45">
        <v>11</v>
      </c>
      <c r="C20" s="183">
        <v>-1911</v>
      </c>
      <c r="D20" s="183"/>
      <c r="E20" s="183">
        <v>-1848</v>
      </c>
    </row>
    <row r="21" spans="1:5" ht="15">
      <c r="A21" s="112" t="s">
        <v>58</v>
      </c>
      <c r="C21" s="185">
        <f>C19+C20</f>
        <v>9191</v>
      </c>
      <c r="D21" s="134"/>
      <c r="E21" s="185">
        <f>E19+E20</f>
        <v>19041</v>
      </c>
    </row>
    <row r="22" spans="1:5" ht="15">
      <c r="A22" s="115"/>
      <c r="C22" s="186"/>
      <c r="D22" s="130"/>
      <c r="E22" s="186"/>
    </row>
    <row r="23" spans="1:5" ht="15">
      <c r="A23" s="239" t="s">
        <v>59</v>
      </c>
      <c r="C23" s="187">
        <f>C17+C21</f>
        <v>42507</v>
      </c>
      <c r="D23" s="130"/>
      <c r="E23" s="187">
        <f>E17+E21</f>
        <v>40858</v>
      </c>
    </row>
    <row r="24" spans="1:5" ht="15">
      <c r="A24" s="112"/>
      <c r="C24" s="188"/>
      <c r="D24" s="130"/>
      <c r="E24" s="188"/>
    </row>
    <row r="25" spans="1:5" ht="15">
      <c r="A25" s="237" t="s">
        <v>60</v>
      </c>
      <c r="C25" s="183">
        <f>-2796-592</f>
        <v>-3388</v>
      </c>
      <c r="D25" s="183"/>
      <c r="E25" s="183">
        <v>-3363</v>
      </c>
    </row>
    <row r="26" spans="1:5" ht="15">
      <c r="A26" s="112"/>
      <c r="B26" s="43"/>
      <c r="C26" s="193"/>
      <c r="D26" s="131"/>
      <c r="E26" s="193"/>
    </row>
    <row r="27" spans="1:5" ht="15">
      <c r="A27" s="239" t="s">
        <v>61</v>
      </c>
      <c r="B27" s="210"/>
      <c r="C27" s="187">
        <f>C23+C25</f>
        <v>39119</v>
      </c>
      <c r="D27" s="131"/>
      <c r="E27" s="187">
        <f>E23+E25</f>
        <v>37495</v>
      </c>
    </row>
    <row r="28" spans="1:5" ht="15">
      <c r="A28" s="112"/>
      <c r="B28" s="43"/>
      <c r="C28" s="177"/>
      <c r="D28" s="43"/>
      <c r="E28" s="177"/>
    </row>
    <row r="29" spans="1:7" ht="15">
      <c r="A29" s="133" t="s">
        <v>62</v>
      </c>
      <c r="B29" s="175"/>
      <c r="C29" s="198"/>
      <c r="D29" s="179"/>
      <c r="E29" s="198"/>
      <c r="F29" s="157"/>
      <c r="G29" s="158"/>
    </row>
    <row r="30" spans="1:7" ht="15">
      <c r="A30" s="169" t="s">
        <v>184</v>
      </c>
      <c r="B30" s="175"/>
      <c r="C30" s="198"/>
      <c r="D30" s="179"/>
      <c r="E30" s="198"/>
      <c r="F30" s="157"/>
      <c r="G30" s="158"/>
    </row>
    <row r="31" spans="1:7" ht="15">
      <c r="A31" s="263" t="s">
        <v>185</v>
      </c>
      <c r="B31" s="175"/>
      <c r="C31" s="183">
        <v>-22</v>
      </c>
      <c r="D31" s="179"/>
      <c r="E31" s="183">
        <v>0</v>
      </c>
      <c r="F31" s="157"/>
      <c r="G31" s="158"/>
    </row>
    <row r="32" spans="1:7" ht="15">
      <c r="A32" s="233"/>
      <c r="B32" s="175"/>
      <c r="C32" s="234">
        <f>SUM(C29:C31)</f>
        <v>-22</v>
      </c>
      <c r="D32" s="137"/>
      <c r="E32" s="234">
        <f>SUM(E29:E31)</f>
        <v>0</v>
      </c>
      <c r="F32" s="157"/>
      <c r="G32" s="158"/>
    </row>
    <row r="33" spans="1:5" ht="15">
      <c r="A33" s="169" t="s">
        <v>186</v>
      </c>
      <c r="B33" s="175"/>
      <c r="C33" s="178"/>
      <c r="D33" s="139"/>
      <c r="E33" s="178"/>
    </row>
    <row r="34" spans="1:5" ht="15">
      <c r="A34" s="138" t="s">
        <v>63</v>
      </c>
      <c r="C34" s="183">
        <v>2034</v>
      </c>
      <c r="D34" s="183"/>
      <c r="E34" s="183">
        <v>-23</v>
      </c>
    </row>
    <row r="35" spans="1:5" ht="15">
      <c r="A35" s="135"/>
      <c r="B35" s="107"/>
      <c r="C35" s="181">
        <f>SUM(C34:C34)</f>
        <v>2034</v>
      </c>
      <c r="D35" s="137"/>
      <c r="E35" s="181">
        <f>SUM(E34:E34)</f>
        <v>-23</v>
      </c>
    </row>
    <row r="36" spans="1:10" ht="15">
      <c r="A36" s="135" t="s">
        <v>64</v>
      </c>
      <c r="B36" s="45">
        <v>12</v>
      </c>
      <c r="C36" s="182">
        <f>C32+C35</f>
        <v>2012</v>
      </c>
      <c r="D36" s="168"/>
      <c r="E36" s="182">
        <f>E32+E35</f>
        <v>-23</v>
      </c>
      <c r="H36" s="157"/>
      <c r="J36" s="157"/>
    </row>
    <row r="37" spans="1:5" ht="15">
      <c r="A37" s="135"/>
      <c r="B37" s="107"/>
      <c r="C37" s="179"/>
      <c r="D37" s="168"/>
      <c r="E37" s="179"/>
    </row>
    <row r="38" spans="1:5" ht="15.75" thickBot="1">
      <c r="A38" s="135" t="s">
        <v>65</v>
      </c>
      <c r="B38" s="175"/>
      <c r="C38" s="189">
        <f>C27+C36</f>
        <v>41131</v>
      </c>
      <c r="D38" s="168"/>
      <c r="E38" s="189">
        <f>E27+E36</f>
        <v>37472</v>
      </c>
    </row>
    <row r="39" spans="1:5" ht="15.75" thickTop="1">
      <c r="A39" s="140"/>
      <c r="B39" s="175"/>
      <c r="C39" s="180"/>
      <c r="D39" s="136"/>
      <c r="E39" s="180"/>
    </row>
    <row r="40" spans="1:8" ht="15">
      <c r="A40" s="48" t="s">
        <v>66</v>
      </c>
      <c r="B40" s="45">
        <v>26</v>
      </c>
      <c r="C40" s="235">
        <f>'[1]28 c'!$C$10</f>
        <v>0.30156140075770244</v>
      </c>
      <c r="D40" s="230"/>
      <c r="E40" s="235">
        <f>'[1]28 c'!$E$10</f>
        <v>0.2895796369875438</v>
      </c>
      <c r="H40" s="157"/>
    </row>
    <row r="41" spans="1:8" ht="15">
      <c r="A41" s="69"/>
      <c r="H41" s="157"/>
    </row>
    <row r="42" ht="15">
      <c r="A42" s="69"/>
    </row>
    <row r="43" spans="1:3" ht="15">
      <c r="A43" s="128" t="s">
        <v>67</v>
      </c>
      <c r="C43" s="211"/>
    </row>
    <row r="44" ht="15">
      <c r="A44" s="69"/>
    </row>
    <row r="46" spans="1:3" ht="15">
      <c r="A46" s="16" t="s">
        <v>17</v>
      </c>
      <c r="C46" s="43"/>
    </row>
    <row r="47" ht="15">
      <c r="A47" s="93" t="s">
        <v>12</v>
      </c>
    </row>
    <row r="49" ht="15">
      <c r="A49" s="16" t="s">
        <v>18</v>
      </c>
    </row>
    <row r="50" ht="15">
      <c r="A50" s="93" t="s">
        <v>19</v>
      </c>
    </row>
    <row r="52" ht="15">
      <c r="A52" s="106" t="s">
        <v>68</v>
      </c>
    </row>
    <row r="53" ht="15">
      <c r="A53" s="240" t="s">
        <v>69</v>
      </c>
    </row>
    <row r="54" ht="15">
      <c r="A54" s="93"/>
    </row>
    <row r="55" ht="15">
      <c r="A55" s="204"/>
    </row>
    <row r="56" ht="15">
      <c r="A56" s="209"/>
    </row>
    <row r="58" ht="15">
      <c r="A58" s="108"/>
    </row>
  </sheetData>
  <sheetProtection/>
  <mergeCells count="5">
    <mergeCell ref="B5:B6"/>
    <mergeCell ref="E5:E6"/>
    <mergeCell ref="C5:C6"/>
    <mergeCell ref="A1:F1"/>
    <mergeCell ref="A2:F2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60.140625" style="98" customWidth="1"/>
    <col min="2" max="2" width="10.421875" style="98" customWidth="1"/>
    <col min="3" max="3" width="12.00390625" style="98" customWidth="1"/>
    <col min="4" max="4" width="1.7109375" style="98" customWidth="1"/>
    <col min="5" max="5" width="12.57421875" style="98" customWidth="1"/>
    <col min="6" max="6" width="1.28515625" style="98" customWidth="1"/>
    <col min="7" max="7" width="13.421875" style="98" customWidth="1"/>
    <col min="8" max="16384" width="9.140625" style="98" customWidth="1"/>
  </cols>
  <sheetData>
    <row r="1" spans="1:7" ht="14.25">
      <c r="A1" s="38" t="s">
        <v>10</v>
      </c>
      <c r="B1" s="109"/>
      <c r="C1" s="109"/>
      <c r="D1" s="109"/>
      <c r="E1" s="38"/>
      <c r="F1" s="38"/>
      <c r="G1" s="208"/>
    </row>
    <row r="2" spans="1:6" ht="14.25">
      <c r="A2" s="39" t="s">
        <v>71</v>
      </c>
      <c r="B2" s="110"/>
      <c r="C2" s="110"/>
      <c r="D2" s="110"/>
      <c r="E2" s="39"/>
      <c r="F2" s="39"/>
    </row>
    <row r="3" spans="1:6" ht="15">
      <c r="A3" s="39" t="s">
        <v>46</v>
      </c>
      <c r="B3" s="111"/>
      <c r="C3" s="111"/>
      <c r="D3" s="111"/>
      <c r="E3" s="22"/>
      <c r="F3" s="22"/>
    </row>
    <row r="4" spans="1:7" ht="26.25" customHeight="1">
      <c r="A4" s="116"/>
      <c r="B4" s="267" t="s">
        <v>70</v>
      </c>
      <c r="C4" s="268" t="s">
        <v>112</v>
      </c>
      <c r="D4" s="114"/>
      <c r="E4" s="268" t="s">
        <v>113</v>
      </c>
      <c r="F4" s="224"/>
      <c r="G4" s="268" t="s">
        <v>114</v>
      </c>
    </row>
    <row r="5" spans="2:7" ht="12" customHeight="1">
      <c r="B5" s="267"/>
      <c r="C5" s="272"/>
      <c r="D5" s="114"/>
      <c r="E5" s="272"/>
      <c r="F5" s="170"/>
      <c r="G5" s="272"/>
    </row>
    <row r="6" spans="2:7" ht="15.75" customHeight="1">
      <c r="B6" s="149"/>
      <c r="C6" s="170"/>
      <c r="D6" s="114"/>
      <c r="E6" s="265" t="s">
        <v>191</v>
      </c>
      <c r="F6" s="219"/>
      <c r="G6" s="219" t="s">
        <v>191</v>
      </c>
    </row>
    <row r="7" spans="1:7" ht="14.25">
      <c r="A7" s="112" t="s">
        <v>72</v>
      </c>
      <c r="B7" s="46"/>
      <c r="C7" s="46"/>
      <c r="D7" s="46"/>
      <c r="E7" s="46"/>
      <c r="F7" s="46"/>
      <c r="G7" s="46"/>
    </row>
    <row r="8" spans="1:7" ht="14.25">
      <c r="A8" s="112" t="s">
        <v>73</v>
      </c>
      <c r="B8" s="42"/>
      <c r="C8" s="42"/>
      <c r="D8" s="42"/>
      <c r="E8" s="42"/>
      <c r="F8" s="42"/>
      <c r="G8" s="42"/>
    </row>
    <row r="9" spans="1:7" ht="15">
      <c r="A9" s="241" t="s">
        <v>74</v>
      </c>
      <c r="B9" s="49">
        <v>13</v>
      </c>
      <c r="C9" s="84">
        <f>220280-482</f>
        <v>219798</v>
      </c>
      <c r="D9" s="49"/>
      <c r="E9" s="84">
        <v>225470</v>
      </c>
      <c r="F9" s="84"/>
      <c r="G9" s="84">
        <v>228805</v>
      </c>
    </row>
    <row r="10" spans="1:7" ht="15">
      <c r="A10" s="242" t="s">
        <v>75</v>
      </c>
      <c r="B10" s="49">
        <v>14</v>
      </c>
      <c r="C10" s="84">
        <v>3659</v>
      </c>
      <c r="D10" s="49"/>
      <c r="E10" s="84">
        <v>3180</v>
      </c>
      <c r="F10" s="84"/>
      <c r="G10" s="84">
        <v>3568</v>
      </c>
    </row>
    <row r="11" spans="1:7" ht="15">
      <c r="A11" s="241" t="s">
        <v>76</v>
      </c>
      <c r="B11" s="49">
        <v>15</v>
      </c>
      <c r="C11" s="84">
        <f>22869+482</f>
        <v>23351</v>
      </c>
      <c r="D11" s="49"/>
      <c r="E11" s="84">
        <f>22452+388</f>
        <v>22840</v>
      </c>
      <c r="F11" s="84"/>
      <c r="G11" s="84">
        <v>22160</v>
      </c>
    </row>
    <row r="12" spans="1:7" ht="15">
      <c r="A12" s="242" t="s">
        <v>77</v>
      </c>
      <c r="B12" s="49">
        <v>16</v>
      </c>
      <c r="C12" s="84">
        <v>122194</v>
      </c>
      <c r="D12" s="49"/>
      <c r="E12" s="84">
        <v>115442</v>
      </c>
      <c r="F12" s="84"/>
      <c r="G12" s="84">
        <v>111836</v>
      </c>
    </row>
    <row r="13" spans="1:7" ht="15">
      <c r="A13" s="242" t="s">
        <v>78</v>
      </c>
      <c r="B13" s="49">
        <v>17</v>
      </c>
      <c r="C13" s="84">
        <v>4750</v>
      </c>
      <c r="D13" s="49"/>
      <c r="E13" s="84">
        <v>5219</v>
      </c>
      <c r="F13" s="84"/>
      <c r="G13" s="225">
        <v>0</v>
      </c>
    </row>
    <row r="14" spans="1:7" ht="15">
      <c r="A14" s="242" t="s">
        <v>79</v>
      </c>
      <c r="B14" s="49">
        <v>18</v>
      </c>
      <c r="C14" s="84">
        <v>7122</v>
      </c>
      <c r="D14" s="49"/>
      <c r="E14" s="84">
        <v>5229</v>
      </c>
      <c r="F14" s="84"/>
      <c r="G14" s="84">
        <v>5512</v>
      </c>
    </row>
    <row r="15" spans="1:7" ht="15">
      <c r="A15" s="161" t="s">
        <v>80</v>
      </c>
      <c r="B15" s="49">
        <v>19</v>
      </c>
      <c r="C15" s="84">
        <v>13221</v>
      </c>
      <c r="D15" s="49"/>
      <c r="E15" s="84">
        <v>11047</v>
      </c>
      <c r="F15" s="84"/>
      <c r="G15" s="84">
        <v>20541</v>
      </c>
    </row>
    <row r="16" spans="1:7" ht="15">
      <c r="A16" s="161" t="s">
        <v>81</v>
      </c>
      <c r="B16" s="49">
        <v>20</v>
      </c>
      <c r="C16" s="84">
        <v>3316</v>
      </c>
      <c r="D16" s="49"/>
      <c r="E16" s="84">
        <v>3714</v>
      </c>
      <c r="F16" s="84"/>
      <c r="G16" s="84">
        <v>3257</v>
      </c>
    </row>
    <row r="17" spans="1:7" ht="15">
      <c r="A17" s="18"/>
      <c r="B17" s="195"/>
      <c r="C17" s="86">
        <f>SUM(C9:C16)</f>
        <v>397411</v>
      </c>
      <c r="D17" s="42"/>
      <c r="E17" s="86">
        <f>SUM(E9:E16)</f>
        <v>392141</v>
      </c>
      <c r="F17" s="87"/>
      <c r="G17" s="86">
        <f>SUM(G9:G16)</f>
        <v>395679</v>
      </c>
    </row>
    <row r="18" spans="1:7" ht="14.25" customHeight="1">
      <c r="A18" s="112" t="s">
        <v>82</v>
      </c>
      <c r="B18" s="42"/>
      <c r="C18" s="85"/>
      <c r="D18" s="42"/>
      <c r="E18" s="85"/>
      <c r="F18" s="85"/>
      <c r="G18" s="85"/>
    </row>
    <row r="19" spans="1:7" ht="15">
      <c r="A19" s="48" t="s">
        <v>83</v>
      </c>
      <c r="B19" s="49">
        <v>21</v>
      </c>
      <c r="C19" s="84">
        <f>68385-2000</f>
        <v>66385</v>
      </c>
      <c r="D19" s="49"/>
      <c r="E19" s="84">
        <v>61711</v>
      </c>
      <c r="F19" s="84"/>
      <c r="G19" s="84">
        <v>67902</v>
      </c>
    </row>
    <row r="20" spans="1:7" ht="15">
      <c r="A20" s="48" t="s">
        <v>84</v>
      </c>
      <c r="B20" s="49">
        <v>22</v>
      </c>
      <c r="C20" s="84">
        <v>87299</v>
      </c>
      <c r="D20" s="49"/>
      <c r="E20" s="84">
        <v>73596</v>
      </c>
      <c r="F20" s="84"/>
      <c r="G20" s="84">
        <v>80980</v>
      </c>
    </row>
    <row r="21" spans="1:7" ht="15">
      <c r="A21" s="48" t="s">
        <v>85</v>
      </c>
      <c r="B21" s="49">
        <v>23</v>
      </c>
      <c r="C21" s="84">
        <v>24727</v>
      </c>
      <c r="D21" s="49"/>
      <c r="E21" s="84">
        <v>25411</v>
      </c>
      <c r="F21" s="84"/>
      <c r="G21" s="84">
        <v>24069</v>
      </c>
    </row>
    <row r="22" spans="1:7" ht="15">
      <c r="A22" s="48" t="s">
        <v>86</v>
      </c>
      <c r="B22" s="49" t="s">
        <v>5</v>
      </c>
      <c r="C22" s="84">
        <v>3455</v>
      </c>
      <c r="D22" s="49"/>
      <c r="E22" s="84">
        <v>2445</v>
      </c>
      <c r="F22" s="84"/>
      <c r="G22" s="84">
        <v>2481</v>
      </c>
    </row>
    <row r="23" spans="1:7" ht="15">
      <c r="A23" s="17" t="s">
        <v>87</v>
      </c>
      <c r="B23" s="49" t="s">
        <v>6</v>
      </c>
      <c r="C23" s="84">
        <v>6903</v>
      </c>
      <c r="D23" s="49"/>
      <c r="E23" s="84">
        <v>5336</v>
      </c>
      <c r="F23" s="84"/>
      <c r="G23" s="84">
        <v>5120</v>
      </c>
    </row>
    <row r="24" spans="1:7" ht="15">
      <c r="A24" s="48" t="s">
        <v>88</v>
      </c>
      <c r="B24" s="49">
        <v>25</v>
      </c>
      <c r="C24" s="84">
        <v>8069</v>
      </c>
      <c r="D24" s="49"/>
      <c r="E24" s="84">
        <v>9275</v>
      </c>
      <c r="F24" s="84"/>
      <c r="G24" s="84">
        <v>5954</v>
      </c>
    </row>
    <row r="25" spans="1:7" ht="14.25">
      <c r="A25" s="39"/>
      <c r="B25" s="42"/>
      <c r="C25" s="86">
        <f>SUM(C19:C24)</f>
        <v>196838</v>
      </c>
      <c r="D25" s="42"/>
      <c r="E25" s="86">
        <f>SUM(E19:E24)</f>
        <v>177774</v>
      </c>
      <c r="F25" s="87"/>
      <c r="G25" s="86">
        <f>SUM(G19:G24)</f>
        <v>186506</v>
      </c>
    </row>
    <row r="26" spans="1:7" ht="14.25">
      <c r="A26" s="39"/>
      <c r="B26" s="42"/>
      <c r="C26" s="87"/>
      <c r="D26" s="42"/>
      <c r="E26" s="87"/>
      <c r="F26" s="87"/>
      <c r="G26" s="87"/>
    </row>
    <row r="27" spans="1:7" ht="15.75" customHeight="1" thickBot="1">
      <c r="A27" s="239" t="s">
        <v>89</v>
      </c>
      <c r="B27" s="195"/>
      <c r="C27" s="88">
        <f>SUM(C17+C25)</f>
        <v>594249</v>
      </c>
      <c r="D27" s="42"/>
      <c r="E27" s="88">
        <f>SUM(E17+E25)</f>
        <v>569915</v>
      </c>
      <c r="F27" s="87"/>
      <c r="G27" s="88">
        <f>SUM(G17+G25)</f>
        <v>582185</v>
      </c>
    </row>
    <row r="28" spans="1:7" ht="15.75" thickTop="1">
      <c r="A28" s="22"/>
      <c r="B28" s="49"/>
      <c r="C28" s="85"/>
      <c r="D28" s="49"/>
      <c r="E28" s="85"/>
      <c r="F28" s="85"/>
      <c r="G28" s="85"/>
    </row>
    <row r="29" spans="1:7" ht="15.75" customHeight="1">
      <c r="A29" s="112" t="s">
        <v>90</v>
      </c>
      <c r="B29" s="46"/>
      <c r="C29" s="117"/>
      <c r="D29" s="46"/>
      <c r="E29" s="117"/>
      <c r="F29" s="117"/>
      <c r="G29" s="117"/>
    </row>
    <row r="30" spans="1:7" ht="17.25" customHeight="1">
      <c r="A30" s="112" t="s">
        <v>91</v>
      </c>
      <c r="B30" s="46"/>
      <c r="C30" s="117"/>
      <c r="D30" s="46"/>
      <c r="E30" s="117"/>
      <c r="F30" s="117"/>
      <c r="G30" s="117"/>
    </row>
    <row r="31" spans="1:7" ht="15">
      <c r="A31" s="48" t="s">
        <v>92</v>
      </c>
      <c r="B31" s="101"/>
      <c r="C31" s="160">
        <v>134798</v>
      </c>
      <c r="D31" s="101"/>
      <c r="E31" s="160">
        <v>134798</v>
      </c>
      <c r="F31" s="160"/>
      <c r="G31" s="160">
        <v>134798</v>
      </c>
    </row>
    <row r="32" spans="1:7" ht="15">
      <c r="A32" s="48" t="s">
        <v>93</v>
      </c>
      <c r="B32" s="101"/>
      <c r="C32" s="160">
        <v>-17247</v>
      </c>
      <c r="D32" s="101"/>
      <c r="E32" s="160">
        <v>-18809</v>
      </c>
      <c r="F32" s="160"/>
      <c r="G32" s="160">
        <v>-17597</v>
      </c>
    </row>
    <row r="33" spans="1:7" ht="15">
      <c r="A33" s="48" t="s">
        <v>94</v>
      </c>
      <c r="B33" s="101"/>
      <c r="C33" s="160">
        <v>331729</v>
      </c>
      <c r="D33" s="101"/>
      <c r="E33" s="160">
        <v>304403</v>
      </c>
      <c r="F33" s="160"/>
      <c r="G33" s="160">
        <v>284227</v>
      </c>
    </row>
    <row r="34" spans="1:8" ht="15">
      <c r="A34" s="48" t="s">
        <v>95</v>
      </c>
      <c r="B34" s="101"/>
      <c r="C34" s="160">
        <f>43578-592-2000</f>
        <v>40986</v>
      </c>
      <c r="D34" s="101"/>
      <c r="E34" s="160">
        <f>40220+14</f>
        <v>40234</v>
      </c>
      <c r="F34" s="160"/>
      <c r="G34" s="160">
        <v>38056</v>
      </c>
      <c r="H34" s="132"/>
    </row>
    <row r="35" spans="1:7" ht="14.25">
      <c r="A35" s="39"/>
      <c r="B35" s="46">
        <v>26</v>
      </c>
      <c r="C35" s="89">
        <f>SUM(C31:C34)</f>
        <v>490266</v>
      </c>
      <c r="D35" s="49"/>
      <c r="E35" s="89">
        <f>SUM(E31:E34)</f>
        <v>460626</v>
      </c>
      <c r="F35" s="90"/>
      <c r="G35" s="89">
        <f>SUM(G31:G34)</f>
        <v>439484</v>
      </c>
    </row>
    <row r="36" spans="1:7" ht="15">
      <c r="A36" s="112" t="s">
        <v>96</v>
      </c>
      <c r="B36" s="42"/>
      <c r="C36" s="85"/>
      <c r="D36" s="42"/>
      <c r="E36" s="85"/>
      <c r="F36" s="85"/>
      <c r="G36" s="85"/>
    </row>
    <row r="37" spans="1:7" ht="15">
      <c r="A37" s="239" t="s">
        <v>97</v>
      </c>
      <c r="B37" s="101"/>
      <c r="C37" s="85"/>
      <c r="D37" s="101"/>
      <c r="E37" s="85"/>
      <c r="F37" s="85"/>
      <c r="G37" s="85"/>
    </row>
    <row r="38" spans="1:7" ht="15">
      <c r="A38" s="237" t="s">
        <v>98</v>
      </c>
      <c r="B38" s="101">
        <v>27</v>
      </c>
      <c r="C38" s="84">
        <v>18501</v>
      </c>
      <c r="D38" s="101"/>
      <c r="E38" s="160">
        <v>24064</v>
      </c>
      <c r="F38" s="160"/>
      <c r="G38" s="160">
        <v>31315</v>
      </c>
    </row>
    <row r="39" spans="1:7" ht="15">
      <c r="A39" s="242" t="s">
        <v>99</v>
      </c>
      <c r="B39" s="101">
        <v>28</v>
      </c>
      <c r="C39" s="84">
        <v>6499</v>
      </c>
      <c r="D39" s="101"/>
      <c r="E39" s="160">
        <v>6259</v>
      </c>
      <c r="F39" s="160"/>
      <c r="G39" s="160">
        <v>5258</v>
      </c>
    </row>
    <row r="40" spans="1:7" ht="15">
      <c r="A40" s="242" t="s">
        <v>100</v>
      </c>
      <c r="B40" s="101">
        <v>29</v>
      </c>
      <c r="C40" s="84">
        <v>5605</v>
      </c>
      <c r="D40" s="101"/>
      <c r="E40" s="160">
        <v>5986</v>
      </c>
      <c r="F40" s="160"/>
      <c r="G40" s="160">
        <v>6500</v>
      </c>
    </row>
    <row r="41" spans="1:9" ht="15">
      <c r="A41" s="237" t="s">
        <v>101</v>
      </c>
      <c r="B41" s="101">
        <v>30</v>
      </c>
      <c r="C41" s="84">
        <v>3205</v>
      </c>
      <c r="D41" s="101"/>
      <c r="E41" s="160">
        <v>2930</v>
      </c>
      <c r="F41" s="160"/>
      <c r="G41" s="160">
        <v>2669</v>
      </c>
      <c r="I41" s="132"/>
    </row>
    <row r="42" spans="1:9" ht="15">
      <c r="A42" s="22" t="s">
        <v>187</v>
      </c>
      <c r="B42" s="101"/>
      <c r="C42" s="225">
        <v>0</v>
      </c>
      <c r="D42" s="101"/>
      <c r="E42" s="160">
        <v>0</v>
      </c>
      <c r="F42" s="160"/>
      <c r="G42" s="160">
        <v>3</v>
      </c>
      <c r="I42" s="132"/>
    </row>
    <row r="43" spans="1:7" ht="15">
      <c r="A43" s="18"/>
      <c r="B43" s="42"/>
      <c r="C43" s="89">
        <f>SUM(C38:C41)</f>
        <v>33810</v>
      </c>
      <c r="D43" s="42"/>
      <c r="E43" s="89">
        <f>SUM(E38:E42)</f>
        <v>39239</v>
      </c>
      <c r="F43" s="90"/>
      <c r="G43" s="89">
        <f>SUM(G38:G42)</f>
        <v>45745</v>
      </c>
    </row>
    <row r="44" ht="8.25" customHeight="1"/>
    <row r="45" spans="1:7" ht="15">
      <c r="A45" s="239" t="s">
        <v>102</v>
      </c>
      <c r="B45" s="118"/>
      <c r="C45" s="119"/>
      <c r="D45" s="118"/>
      <c r="E45" s="119"/>
      <c r="F45" s="119"/>
      <c r="G45" s="119"/>
    </row>
    <row r="46" spans="1:7" ht="15">
      <c r="A46" s="29" t="s">
        <v>103</v>
      </c>
      <c r="B46" s="49">
        <v>31</v>
      </c>
      <c r="C46" s="84">
        <v>45312</v>
      </c>
      <c r="D46" s="49"/>
      <c r="E46" s="160">
        <v>48291</v>
      </c>
      <c r="F46" s="160"/>
      <c r="G46" s="160">
        <v>69141</v>
      </c>
    </row>
    <row r="47" spans="1:7" ht="15">
      <c r="A47" s="29" t="s">
        <v>104</v>
      </c>
      <c r="B47" s="49">
        <v>27</v>
      </c>
      <c r="C47" s="84">
        <v>7429</v>
      </c>
      <c r="D47" s="49"/>
      <c r="E47" s="160">
        <v>7461</v>
      </c>
      <c r="F47" s="160"/>
      <c r="G47" s="160">
        <v>7656</v>
      </c>
    </row>
    <row r="48" spans="1:7" ht="15">
      <c r="A48" s="29" t="s">
        <v>105</v>
      </c>
      <c r="B48" s="49">
        <v>32</v>
      </c>
      <c r="C48" s="84">
        <v>5806</v>
      </c>
      <c r="D48" s="49"/>
      <c r="E48" s="160">
        <v>5767</v>
      </c>
      <c r="F48" s="160"/>
      <c r="G48" s="160">
        <v>9273</v>
      </c>
    </row>
    <row r="49" spans="1:7" ht="15">
      <c r="A49" s="29" t="s">
        <v>106</v>
      </c>
      <c r="B49" s="49">
        <v>33</v>
      </c>
      <c r="C49" s="84">
        <v>1678</v>
      </c>
      <c r="D49" s="49"/>
      <c r="E49" s="160">
        <v>375</v>
      </c>
      <c r="F49" s="160"/>
      <c r="G49" s="160">
        <v>3099</v>
      </c>
    </row>
    <row r="50" spans="1:7" ht="15">
      <c r="A50" s="29" t="s">
        <v>107</v>
      </c>
      <c r="B50" s="49">
        <v>34</v>
      </c>
      <c r="C50" s="84">
        <v>1498</v>
      </c>
      <c r="D50" s="49"/>
      <c r="E50" s="160">
        <v>833</v>
      </c>
      <c r="F50" s="160"/>
      <c r="G50" s="160">
        <v>1137</v>
      </c>
    </row>
    <row r="51" spans="1:7" ht="16.5" customHeight="1">
      <c r="A51" s="64" t="s">
        <v>108</v>
      </c>
      <c r="B51" s="49">
        <v>35</v>
      </c>
      <c r="C51" s="84">
        <v>7150</v>
      </c>
      <c r="D51" s="49"/>
      <c r="E51" s="160">
        <v>5771</v>
      </c>
      <c r="F51" s="160"/>
      <c r="G51" s="160">
        <v>5098</v>
      </c>
    </row>
    <row r="52" spans="1:7" ht="15">
      <c r="A52" s="29" t="s">
        <v>109</v>
      </c>
      <c r="B52" s="49">
        <v>36</v>
      </c>
      <c r="C52" s="84">
        <v>1300</v>
      </c>
      <c r="D52" s="49"/>
      <c r="E52" s="160">
        <v>1552</v>
      </c>
      <c r="F52" s="160"/>
      <c r="G52" s="160">
        <v>1552</v>
      </c>
    </row>
    <row r="53" spans="1:7" ht="14.25">
      <c r="A53" s="39"/>
      <c r="B53" s="42"/>
      <c r="C53" s="89">
        <f>SUM(C46:C52)</f>
        <v>70173</v>
      </c>
      <c r="D53" s="42"/>
      <c r="E53" s="89">
        <f>SUM(E46:E52)</f>
        <v>70050</v>
      </c>
      <c r="F53" s="90"/>
      <c r="G53" s="89">
        <f>SUM(G46:G52)</f>
        <v>96956</v>
      </c>
    </row>
    <row r="54" spans="1:7" ht="6.75" customHeight="1">
      <c r="A54" s="39"/>
      <c r="B54" s="42"/>
      <c r="C54" s="90"/>
      <c r="D54" s="42"/>
      <c r="E54" s="90"/>
      <c r="F54" s="90"/>
      <c r="G54" s="90"/>
    </row>
    <row r="55" spans="1:7" ht="14.25">
      <c r="A55" s="239" t="s">
        <v>110</v>
      </c>
      <c r="B55" s="42"/>
      <c r="C55" s="91">
        <f>C43+C53</f>
        <v>103983</v>
      </c>
      <c r="D55" s="42"/>
      <c r="E55" s="91">
        <f>E43+E53</f>
        <v>109289</v>
      </c>
      <c r="F55" s="90"/>
      <c r="G55" s="91">
        <f>G43+G53</f>
        <v>142701</v>
      </c>
    </row>
    <row r="56" spans="1:7" ht="5.25" customHeight="1">
      <c r="A56" s="120"/>
      <c r="B56" s="42"/>
      <c r="C56" s="90"/>
      <c r="D56" s="42"/>
      <c r="E56" s="90"/>
      <c r="F56" s="90"/>
      <c r="G56" s="90"/>
    </row>
    <row r="57" spans="1:7" ht="15" thickBot="1">
      <c r="A57" s="112" t="s">
        <v>111</v>
      </c>
      <c r="B57" s="42"/>
      <c r="C57" s="92">
        <f>C35+C55</f>
        <v>594249</v>
      </c>
      <c r="D57" s="42"/>
      <c r="E57" s="92">
        <f>E35+E55</f>
        <v>569915</v>
      </c>
      <c r="F57" s="90"/>
      <c r="G57" s="92">
        <f>G35+G55</f>
        <v>582185</v>
      </c>
    </row>
    <row r="58" spans="1:6" ht="7.5" customHeight="1" thickTop="1">
      <c r="A58" s="22"/>
      <c r="B58" s="49"/>
      <c r="C58" s="167"/>
      <c r="D58" s="49"/>
      <c r="E58" s="167"/>
      <c r="F58" s="167"/>
    </row>
    <row r="59" spans="1:6" ht="7.5" customHeight="1">
      <c r="A59" s="22"/>
      <c r="B59" s="49"/>
      <c r="C59" s="167"/>
      <c r="D59" s="49"/>
      <c r="E59" s="167"/>
      <c r="F59" s="167"/>
    </row>
    <row r="60" spans="1:7" ht="15" customHeight="1">
      <c r="A60" s="125"/>
      <c r="B60" s="126"/>
      <c r="C60" s="202"/>
      <c r="D60" s="202"/>
      <c r="E60" s="202"/>
      <c r="F60" s="202"/>
      <c r="G60" s="202"/>
    </row>
    <row r="61" spans="1:6" ht="15">
      <c r="A61" s="125" t="str">
        <f>'IS'!A43</f>
        <v>The notes on pages 5 to 100 are an integral part of the present financial statement.</v>
      </c>
      <c r="B61" s="126"/>
      <c r="C61" s="129"/>
      <c r="D61" s="126"/>
      <c r="E61" s="129"/>
      <c r="F61" s="129"/>
    </row>
    <row r="62" spans="1:6" ht="22.5" customHeight="1">
      <c r="A62" s="44"/>
      <c r="B62" s="44"/>
      <c r="C62" s="44"/>
      <c r="D62" s="44"/>
      <c r="E62" s="44"/>
      <c r="F62" s="44"/>
    </row>
    <row r="63" spans="1:6" s="17" customFormat="1" ht="15">
      <c r="A63" s="16" t="s">
        <v>17</v>
      </c>
      <c r="B63" s="45"/>
      <c r="C63" s="197"/>
      <c r="D63" s="45"/>
      <c r="E63" s="196"/>
      <c r="F63" s="196"/>
    </row>
    <row r="64" spans="1:6" s="17" customFormat="1" ht="15">
      <c r="A64" s="93" t="s">
        <v>12</v>
      </c>
      <c r="B64" s="45"/>
      <c r="C64" s="45"/>
      <c r="D64" s="45"/>
      <c r="E64" s="196"/>
      <c r="F64" s="196"/>
    </row>
    <row r="65" spans="2:6" s="17" customFormat="1" ht="6" customHeight="1">
      <c r="B65" s="45"/>
      <c r="C65" s="45"/>
      <c r="D65" s="45"/>
      <c r="E65" s="45"/>
      <c r="F65" s="45"/>
    </row>
    <row r="66" spans="1:6" s="17" customFormat="1" ht="15">
      <c r="A66" s="16" t="s">
        <v>18</v>
      </c>
      <c r="B66" s="45"/>
      <c r="C66" s="45"/>
      <c r="D66" s="45"/>
      <c r="E66" s="45"/>
      <c r="F66" s="45"/>
    </row>
    <row r="67" spans="1:6" s="17" customFormat="1" ht="15">
      <c r="A67" s="93" t="s">
        <v>19</v>
      </c>
      <c r="B67" s="45"/>
      <c r="C67" s="45"/>
      <c r="D67" s="45"/>
      <c r="E67" s="196"/>
      <c r="F67" s="196"/>
    </row>
    <row r="68" spans="2:6" s="17" customFormat="1" ht="4.5" customHeight="1">
      <c r="B68" s="45"/>
      <c r="C68" s="45"/>
      <c r="D68" s="45"/>
      <c r="E68" s="45"/>
      <c r="F68" s="45"/>
    </row>
    <row r="69" spans="1:6" s="17" customFormat="1" ht="15">
      <c r="A69" s="106" t="s">
        <v>68</v>
      </c>
      <c r="B69" s="45"/>
      <c r="C69" s="45"/>
      <c r="D69" s="45"/>
      <c r="E69" s="45"/>
      <c r="F69" s="45"/>
    </row>
    <row r="70" spans="1:6" s="17" customFormat="1" ht="15">
      <c r="A70" s="240" t="s">
        <v>69</v>
      </c>
      <c r="B70" s="45"/>
      <c r="C70" s="45"/>
      <c r="D70" s="45"/>
      <c r="E70" s="45"/>
      <c r="F70" s="45"/>
    </row>
  </sheetData>
  <sheetProtection/>
  <mergeCells count="4">
    <mergeCell ref="G4:G5"/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view="pageBreakPreview" zoomScaleSheetLayoutView="100" zoomScalePageLayoutView="0" workbookViewId="0" topLeftCell="A1">
      <selection activeCell="A16" sqref="A16"/>
    </sheetView>
  </sheetViews>
  <sheetFormatPr defaultColWidth="2.57421875" defaultRowHeight="12.75"/>
  <cols>
    <col min="1" max="1" width="70.00390625" style="13" customWidth="1"/>
    <col min="2" max="2" width="7.7109375" style="6" customWidth="1"/>
    <col min="3" max="3" width="11.421875" style="6" customWidth="1"/>
    <col min="4" max="4" width="1.7109375" style="6" customWidth="1"/>
    <col min="5" max="5" width="12.421875" style="7" customWidth="1"/>
    <col min="6" max="27" width="11.57421875" style="3" customWidth="1"/>
    <col min="28" max="16384" width="2.57421875" style="3" customWidth="1"/>
  </cols>
  <sheetData>
    <row r="1" spans="1:5" s="1" customFormat="1" ht="15">
      <c r="A1" s="273" t="s">
        <v>192</v>
      </c>
      <c r="B1" s="274"/>
      <c r="C1" s="274"/>
      <c r="D1" s="274"/>
      <c r="E1" s="274"/>
    </row>
    <row r="2" spans="1:5" s="2" customFormat="1" ht="15">
      <c r="A2" s="275" t="s">
        <v>115</v>
      </c>
      <c r="B2" s="276"/>
      <c r="C2" s="276"/>
      <c r="D2" s="276"/>
      <c r="E2" s="276"/>
    </row>
    <row r="3" spans="1:5" s="2" customFormat="1" ht="15">
      <c r="A3" s="112" t="s">
        <v>116</v>
      </c>
      <c r="B3" s="53"/>
      <c r="C3" s="53"/>
      <c r="D3" s="53"/>
      <c r="E3" s="53"/>
    </row>
    <row r="4" spans="1:5" ht="17.25" customHeight="1">
      <c r="A4" s="277" t="s">
        <v>70</v>
      </c>
      <c r="B4" s="277"/>
      <c r="C4" s="72">
        <v>2017</v>
      </c>
      <c r="D4" s="76"/>
      <c r="E4" s="72">
        <v>2016</v>
      </c>
    </row>
    <row r="5" spans="1:5" ht="14.25" customHeight="1">
      <c r="A5" s="54"/>
      <c r="B5" s="14"/>
      <c r="C5" s="51" t="s">
        <v>0</v>
      </c>
      <c r="D5" s="14"/>
      <c r="E5" s="51" t="s">
        <v>0</v>
      </c>
    </row>
    <row r="6" spans="1:5" ht="12.75" customHeight="1">
      <c r="A6" s="54"/>
      <c r="B6" s="14"/>
      <c r="C6" s="154"/>
      <c r="D6" s="14"/>
      <c r="E6" s="265" t="s">
        <v>191</v>
      </c>
    </row>
    <row r="7" spans="1:5" ht="15">
      <c r="A7" s="243" t="s">
        <v>117</v>
      </c>
      <c r="B7" s="55"/>
      <c r="C7" s="56"/>
      <c r="D7" s="55"/>
      <c r="E7" s="56"/>
    </row>
    <row r="8" spans="1:5" ht="15">
      <c r="A8" s="244" t="s">
        <v>118</v>
      </c>
      <c r="B8" s="55"/>
      <c r="C8" s="94">
        <v>156020</v>
      </c>
      <c r="D8" s="55"/>
      <c r="E8" s="94">
        <v>138099</v>
      </c>
    </row>
    <row r="9" spans="1:5" ht="15">
      <c r="A9" s="244" t="s">
        <v>119</v>
      </c>
      <c r="B9" s="55"/>
      <c r="C9" s="94">
        <v>-89192</v>
      </c>
      <c r="D9" s="55"/>
      <c r="E9" s="94">
        <v>-88554</v>
      </c>
    </row>
    <row r="10" spans="1:5" ht="15">
      <c r="A10" s="244" t="s">
        <v>120</v>
      </c>
      <c r="B10" s="55"/>
      <c r="C10" s="94">
        <v>-29020</v>
      </c>
      <c r="D10" s="55"/>
      <c r="E10" s="94">
        <v>-26807</v>
      </c>
    </row>
    <row r="11" spans="1:5" s="5" customFormat="1" ht="15">
      <c r="A11" s="244" t="s">
        <v>121</v>
      </c>
      <c r="B11" s="58"/>
      <c r="C11" s="94">
        <v>-4357</v>
      </c>
      <c r="D11" s="58"/>
      <c r="E11" s="94">
        <v>-5742</v>
      </c>
    </row>
    <row r="12" spans="1:5" s="5" customFormat="1" ht="15">
      <c r="A12" s="244" t="s">
        <v>122</v>
      </c>
      <c r="B12" s="58"/>
      <c r="C12" s="94">
        <v>992</v>
      </c>
      <c r="D12" s="58"/>
      <c r="E12" s="94">
        <v>1288</v>
      </c>
    </row>
    <row r="13" spans="1:5" s="5" customFormat="1" ht="15">
      <c r="A13" s="244" t="s">
        <v>123</v>
      </c>
      <c r="B13" s="58"/>
      <c r="C13" s="94">
        <v>-1951</v>
      </c>
      <c r="D13" s="58"/>
      <c r="E13" s="94">
        <v>-2508</v>
      </c>
    </row>
    <row r="14" spans="1:5" s="5" customFormat="1" ht="15">
      <c r="A14" s="244" t="s">
        <v>124</v>
      </c>
      <c r="B14" s="58"/>
      <c r="C14" s="94">
        <v>-758</v>
      </c>
      <c r="D14" s="58"/>
      <c r="E14" s="94">
        <v>-1247</v>
      </c>
    </row>
    <row r="15" spans="1:5" s="5" customFormat="1" ht="15">
      <c r="A15" s="244" t="s">
        <v>125</v>
      </c>
      <c r="B15" s="58"/>
      <c r="C15" s="94">
        <v>-231</v>
      </c>
      <c r="D15" s="58"/>
      <c r="E15" s="94">
        <v>-204</v>
      </c>
    </row>
    <row r="16" spans="1:5" ht="15">
      <c r="A16" s="244" t="s">
        <v>126</v>
      </c>
      <c r="B16" s="58"/>
      <c r="C16" s="94">
        <v>-1599</v>
      </c>
      <c r="D16" s="58"/>
      <c r="E16" s="94">
        <v>-5334</v>
      </c>
    </row>
    <row r="17" spans="1:5" s="5" customFormat="1" ht="14.25">
      <c r="A17" s="243" t="s">
        <v>127</v>
      </c>
      <c r="B17" s="58"/>
      <c r="C17" s="95">
        <f>SUM(C8:C16)</f>
        <v>29904</v>
      </c>
      <c r="D17" s="58"/>
      <c r="E17" s="95">
        <f>SUM(E8:E16)</f>
        <v>8991</v>
      </c>
    </row>
    <row r="18" spans="1:5" s="5" customFormat="1" ht="6" customHeight="1">
      <c r="A18" s="52"/>
      <c r="B18" s="58"/>
      <c r="C18" s="77"/>
      <c r="D18" s="58"/>
      <c r="E18" s="77"/>
    </row>
    <row r="19" spans="1:5" s="5" customFormat="1" ht="14.25">
      <c r="A19" s="245" t="s">
        <v>128</v>
      </c>
      <c r="B19" s="58"/>
      <c r="C19" s="77"/>
      <c r="D19" s="58"/>
      <c r="E19" s="77"/>
    </row>
    <row r="20" spans="1:5" ht="15">
      <c r="A20" s="244" t="s">
        <v>129</v>
      </c>
      <c r="B20" s="58"/>
      <c r="C20" s="94">
        <f>-5077-1</f>
        <v>-5078</v>
      </c>
      <c r="D20" s="94"/>
      <c r="E20" s="94">
        <v>-4825</v>
      </c>
    </row>
    <row r="21" spans="1:5" ht="15">
      <c r="A21" s="244" t="s">
        <v>130</v>
      </c>
      <c r="B21" s="58"/>
      <c r="C21" s="94">
        <v>27</v>
      </c>
      <c r="D21" s="94"/>
      <c r="E21" s="94">
        <v>93</v>
      </c>
    </row>
    <row r="22" spans="1:5" ht="15">
      <c r="A22" s="244" t="s">
        <v>131</v>
      </c>
      <c r="B22" s="58"/>
      <c r="C22" s="94">
        <v>-29</v>
      </c>
      <c r="D22" s="94"/>
      <c r="E22" s="94">
        <v>-141</v>
      </c>
    </row>
    <row r="23" spans="1:5" ht="15">
      <c r="A23" s="59" t="s">
        <v>132</v>
      </c>
      <c r="B23" s="58"/>
      <c r="C23" s="94">
        <v>0</v>
      </c>
      <c r="D23" s="94"/>
      <c r="E23" s="94">
        <v>9</v>
      </c>
    </row>
    <row r="24" spans="1:5" ht="15">
      <c r="A24" s="244" t="s">
        <v>133</v>
      </c>
      <c r="B24" s="58"/>
      <c r="C24" s="94">
        <v>-1062</v>
      </c>
      <c r="D24" s="94"/>
      <c r="E24" s="94"/>
    </row>
    <row r="25" spans="1:5" ht="15">
      <c r="A25" s="244" t="s">
        <v>134</v>
      </c>
      <c r="B25" s="58"/>
      <c r="C25" s="94">
        <v>3080</v>
      </c>
      <c r="D25" s="94"/>
      <c r="E25" s="94">
        <v>0</v>
      </c>
    </row>
    <row r="26" spans="1:5" ht="15">
      <c r="A26" s="244" t="s">
        <v>135</v>
      </c>
      <c r="B26" s="58"/>
      <c r="C26" s="94">
        <v>-311</v>
      </c>
      <c r="D26" s="94"/>
      <c r="E26" s="94">
        <v>-647</v>
      </c>
    </row>
    <row r="27" spans="1:5" ht="15">
      <c r="A27" s="244" t="s">
        <v>136</v>
      </c>
      <c r="B27" s="58"/>
      <c r="C27" s="94">
        <v>493</v>
      </c>
      <c r="D27" s="94"/>
      <c r="E27" s="94">
        <v>301</v>
      </c>
    </row>
    <row r="28" spans="1:5" ht="15">
      <c r="A28" s="244" t="s">
        <v>137</v>
      </c>
      <c r="B28" s="58"/>
      <c r="C28" s="94">
        <v>-6769</v>
      </c>
      <c r="D28" s="94"/>
      <c r="E28" s="94">
        <v>-11401</v>
      </c>
    </row>
    <row r="29" spans="1:5" ht="15">
      <c r="A29" s="244" t="s">
        <v>138</v>
      </c>
      <c r="B29" s="58"/>
      <c r="C29" s="94">
        <v>1</v>
      </c>
      <c r="D29" s="94"/>
      <c r="E29" s="94">
        <v>18466</v>
      </c>
    </row>
    <row r="30" spans="1:5" ht="15">
      <c r="A30" s="57" t="s">
        <v>137</v>
      </c>
      <c r="B30" s="58"/>
      <c r="C30" s="94">
        <v>12</v>
      </c>
      <c r="D30" s="94"/>
      <c r="E30" s="94">
        <v>0</v>
      </c>
    </row>
    <row r="31" spans="1:5" ht="15">
      <c r="A31" s="57" t="s">
        <v>188</v>
      </c>
      <c r="B31" s="58"/>
      <c r="C31" s="94">
        <v>7397</v>
      </c>
      <c r="D31" s="94"/>
      <c r="E31" s="94">
        <v>7574</v>
      </c>
    </row>
    <row r="32" spans="1:5" ht="15">
      <c r="A32" s="57" t="s">
        <v>189</v>
      </c>
      <c r="B32" s="58"/>
      <c r="C32" s="94">
        <v>95</v>
      </c>
      <c r="D32" s="94"/>
      <c r="E32" s="94">
        <v>10</v>
      </c>
    </row>
    <row r="33" spans="1:5" ht="15">
      <c r="A33" s="59" t="s">
        <v>139</v>
      </c>
      <c r="B33" s="58"/>
      <c r="C33" s="94">
        <v>-85633</v>
      </c>
      <c r="D33" s="94"/>
      <c r="E33" s="94">
        <v>-5958</v>
      </c>
    </row>
    <row r="34" spans="1:5" ht="15">
      <c r="A34" s="244" t="s">
        <v>140</v>
      </c>
      <c r="B34" s="58"/>
      <c r="C34" s="94">
        <v>76453</v>
      </c>
      <c r="D34" s="94"/>
      <c r="E34" s="94">
        <v>13335</v>
      </c>
    </row>
    <row r="35" spans="1:5" ht="15">
      <c r="A35" s="246" t="s">
        <v>86</v>
      </c>
      <c r="B35" s="58"/>
      <c r="C35" s="94">
        <v>-1559</v>
      </c>
      <c r="D35" s="94"/>
      <c r="E35" s="94">
        <v>-353</v>
      </c>
    </row>
    <row r="36" spans="1:5" ht="15">
      <c r="A36" s="244" t="s">
        <v>141</v>
      </c>
      <c r="B36" s="58"/>
      <c r="C36" s="94">
        <v>0</v>
      </c>
      <c r="D36" s="94"/>
      <c r="E36" s="94">
        <v>44</v>
      </c>
    </row>
    <row r="37" spans="1:5" ht="15">
      <c r="A37" s="247" t="s">
        <v>142</v>
      </c>
      <c r="B37" s="58"/>
      <c r="C37" s="94">
        <v>2531</v>
      </c>
      <c r="D37" s="94"/>
      <c r="E37" s="94">
        <v>1742</v>
      </c>
    </row>
    <row r="38" spans="1:5" ht="15">
      <c r="A38" s="266" t="s">
        <v>126</v>
      </c>
      <c r="B38" s="58"/>
      <c r="C38" s="94">
        <v>-65</v>
      </c>
      <c r="D38" s="94"/>
      <c r="E38" s="94">
        <v>-28</v>
      </c>
    </row>
    <row r="39" spans="1:5" ht="15">
      <c r="A39" s="245" t="s">
        <v>143</v>
      </c>
      <c r="B39" s="58"/>
      <c r="C39" s="95">
        <f>SUM(C20:C38)</f>
        <v>-10417</v>
      </c>
      <c r="D39" s="58"/>
      <c r="E39" s="95">
        <f>SUM(E20:E38)</f>
        <v>18221</v>
      </c>
    </row>
    <row r="40" spans="1:5" ht="9.75" customHeight="1">
      <c r="A40" s="57"/>
      <c r="B40" s="58"/>
      <c r="C40" s="77"/>
      <c r="D40" s="58"/>
      <c r="E40" s="77"/>
    </row>
    <row r="41" spans="1:6" ht="13.5" customHeight="1">
      <c r="A41" s="248" t="s">
        <v>144</v>
      </c>
      <c r="B41" s="58"/>
      <c r="C41" s="78"/>
      <c r="D41" s="58"/>
      <c r="E41" s="78"/>
      <c r="F41" s="3" t="s">
        <v>1</v>
      </c>
    </row>
    <row r="42" spans="1:5" ht="15">
      <c r="A42" s="244" t="s">
        <v>145</v>
      </c>
      <c r="B42" s="58"/>
      <c r="C42" s="94">
        <v>-5597</v>
      </c>
      <c r="D42" s="94"/>
      <c r="E42" s="94">
        <v>-5798</v>
      </c>
    </row>
    <row r="43" spans="1:5" ht="15">
      <c r="A43" s="244" t="s">
        <v>146</v>
      </c>
      <c r="B43" s="58"/>
      <c r="C43" s="94">
        <v>14272</v>
      </c>
      <c r="D43" s="94"/>
      <c r="E43" s="94">
        <v>10408</v>
      </c>
    </row>
    <row r="44" spans="1:5" ht="15">
      <c r="A44" s="244" t="s">
        <v>147</v>
      </c>
      <c r="B44" s="58"/>
      <c r="C44" s="94">
        <v>-17200</v>
      </c>
      <c r="D44" s="94"/>
      <c r="E44" s="94">
        <v>-26814</v>
      </c>
    </row>
    <row r="45" spans="1:8" ht="15">
      <c r="A45" s="249" t="s">
        <v>148</v>
      </c>
      <c r="B45" s="58"/>
      <c r="C45" s="94">
        <v>-442</v>
      </c>
      <c r="D45" s="94"/>
      <c r="E45" s="94">
        <v>-714</v>
      </c>
      <c r="H45" s="3" t="s">
        <v>1</v>
      </c>
    </row>
    <row r="46" spans="1:5" ht="15">
      <c r="A46" s="249" t="s">
        <v>93</v>
      </c>
      <c r="B46" s="58"/>
      <c r="C46" s="94">
        <f>-440+1</f>
        <v>-439</v>
      </c>
      <c r="D46" s="94"/>
      <c r="E46" s="94">
        <f>-1040-1</f>
        <v>-1041</v>
      </c>
    </row>
    <row r="47" spans="1:5" ht="15">
      <c r="A47" s="247" t="s">
        <v>149</v>
      </c>
      <c r="B47" s="58"/>
      <c r="C47" s="94">
        <f>1888-1</f>
        <v>1887</v>
      </c>
      <c r="D47" s="94"/>
      <c r="E47" s="94">
        <v>1</v>
      </c>
    </row>
    <row r="48" spans="1:5" ht="15">
      <c r="A48" s="249" t="s">
        <v>150</v>
      </c>
      <c r="B48" s="58"/>
      <c r="C48" s="94">
        <v>-13170</v>
      </c>
      <c r="D48" s="94"/>
      <c r="E48" s="94">
        <v>-4785</v>
      </c>
    </row>
    <row r="49" spans="1:5" ht="15">
      <c r="A49" s="244" t="s">
        <v>151</v>
      </c>
      <c r="B49" s="58"/>
      <c r="C49" s="94">
        <v>-4</v>
      </c>
      <c r="D49" s="94"/>
      <c r="E49" s="94">
        <v>-16</v>
      </c>
    </row>
    <row r="50" spans="1:5" ht="15">
      <c r="A50" s="250" t="s">
        <v>152</v>
      </c>
      <c r="B50" s="58"/>
      <c r="C50" s="95">
        <f>SUM(C42:C49)</f>
        <v>-20693</v>
      </c>
      <c r="D50" s="58"/>
      <c r="E50" s="95">
        <f>SUM(E42:E49)</f>
        <v>-28759</v>
      </c>
    </row>
    <row r="51" spans="1:5" ht="15">
      <c r="A51" s="60"/>
      <c r="B51" s="58"/>
      <c r="C51" s="94"/>
      <c r="D51" s="58"/>
      <c r="E51" s="94"/>
    </row>
    <row r="52" spans="1:5" s="5" customFormat="1" ht="14.25">
      <c r="A52" s="251" t="s">
        <v>153</v>
      </c>
      <c r="B52" s="58"/>
      <c r="C52" s="100">
        <f>C50+C39+C17</f>
        <v>-1206</v>
      </c>
      <c r="D52" s="58"/>
      <c r="E52" s="100">
        <f>E50+E39+E17</f>
        <v>-1547</v>
      </c>
    </row>
    <row r="53" spans="1:5" ht="6.75" customHeight="1">
      <c r="A53" s="60"/>
      <c r="B53" s="58"/>
      <c r="C53" s="77"/>
      <c r="D53" s="58"/>
      <c r="E53" s="77"/>
    </row>
    <row r="54" spans="1:5" s="23" customFormat="1" ht="16.5" customHeight="1">
      <c r="A54" s="249" t="s">
        <v>154</v>
      </c>
      <c r="B54" s="58"/>
      <c r="C54" s="94">
        <v>9275</v>
      </c>
      <c r="D54" s="58"/>
      <c r="E54" s="94">
        <v>5954</v>
      </c>
    </row>
    <row r="55" spans="1:5" s="23" customFormat="1" ht="5.25" customHeight="1">
      <c r="A55" s="60"/>
      <c r="B55" s="58"/>
      <c r="C55" s="82"/>
      <c r="D55" s="58"/>
      <c r="E55" s="82"/>
    </row>
    <row r="56" spans="1:5" s="24" customFormat="1" ht="15" thickBot="1">
      <c r="A56" s="250" t="s">
        <v>155</v>
      </c>
      <c r="B56" s="58">
        <v>25</v>
      </c>
      <c r="C56" s="124">
        <f>C54+C52</f>
        <v>8069</v>
      </c>
      <c r="D56" s="58"/>
      <c r="E56" s="124">
        <f>E54+E52</f>
        <v>4407</v>
      </c>
    </row>
    <row r="57" spans="1:5" s="24" customFormat="1" ht="6" customHeight="1" thickTop="1">
      <c r="A57" s="61"/>
      <c r="B57" s="55"/>
      <c r="C57" s="194"/>
      <c r="D57" s="55"/>
      <c r="E57" s="194"/>
    </row>
    <row r="58" spans="1:5" ht="11.25" customHeight="1">
      <c r="A58" s="61"/>
      <c r="B58" s="55"/>
      <c r="C58" s="194"/>
      <c r="D58" s="55"/>
      <c r="E58" s="194"/>
    </row>
    <row r="59" spans="1:5" ht="12" customHeight="1">
      <c r="A59" s="103" t="str">
        <f>SFP!A61</f>
        <v>The notes on pages 5 to 100 are an integral part of the present financial statement.</v>
      </c>
      <c r="B59" s="55"/>
      <c r="C59" s="162"/>
      <c r="D59" s="55"/>
      <c r="E59" s="4"/>
    </row>
    <row r="60" spans="1:5" ht="12" customHeight="1">
      <c r="A60" s="103"/>
      <c r="B60" s="55"/>
      <c r="C60" s="162"/>
      <c r="D60" s="55"/>
      <c r="E60" s="4"/>
    </row>
    <row r="61" spans="1:5" ht="12" customHeight="1">
      <c r="A61" s="252" t="s">
        <v>17</v>
      </c>
      <c r="B61" s="55"/>
      <c r="C61" s="162"/>
      <c r="D61" s="55"/>
      <c r="E61" s="4"/>
    </row>
    <row r="62" spans="1:4" ht="15">
      <c r="A62" s="253" t="s">
        <v>12</v>
      </c>
      <c r="B62" s="62"/>
      <c r="C62" s="62"/>
      <c r="D62" s="62"/>
    </row>
    <row r="63" spans="1:4" ht="15">
      <c r="A63" s="254"/>
      <c r="B63" s="62"/>
      <c r="C63" s="62"/>
      <c r="D63" s="62"/>
    </row>
    <row r="64" spans="1:4" ht="15">
      <c r="A64" s="252" t="s">
        <v>18</v>
      </c>
      <c r="B64" s="62"/>
      <c r="C64" s="62"/>
      <c r="D64" s="62"/>
    </row>
    <row r="65" spans="1:4" ht="15">
      <c r="A65" s="253" t="s">
        <v>19</v>
      </c>
      <c r="B65" s="62"/>
      <c r="C65" s="62"/>
      <c r="D65" s="62"/>
    </row>
    <row r="66" spans="1:4" ht="15">
      <c r="A66" s="254"/>
      <c r="B66" s="62"/>
      <c r="C66" s="62"/>
      <c r="D66" s="62"/>
    </row>
    <row r="67" spans="1:4" ht="15">
      <c r="A67" s="255" t="s">
        <v>68</v>
      </c>
      <c r="B67" s="62"/>
      <c r="C67" s="62"/>
      <c r="D67" s="62"/>
    </row>
    <row r="68" spans="1:4" ht="15">
      <c r="A68" s="256" t="s">
        <v>69</v>
      </c>
      <c r="B68" s="62"/>
      <c r="C68" s="62"/>
      <c r="D68" s="62"/>
    </row>
    <row r="69" spans="1:4" ht="15">
      <c r="A69" s="99"/>
      <c r="B69" s="62"/>
      <c r="C69" s="62"/>
      <c r="D69" s="62"/>
    </row>
    <row r="70" spans="1:4" ht="9.75" customHeight="1">
      <c r="A70" s="99"/>
      <c r="B70" s="62"/>
      <c r="C70" s="62"/>
      <c r="D70" s="62"/>
    </row>
    <row r="71" spans="1:4" ht="9.75" customHeight="1">
      <c r="A71" s="99"/>
      <c r="B71" s="62"/>
      <c r="C71" s="62"/>
      <c r="D71" s="62"/>
    </row>
    <row r="72" ht="15">
      <c r="A72" s="155"/>
    </row>
    <row r="73" ht="15">
      <c r="A73" s="104"/>
    </row>
    <row r="74" ht="15">
      <c r="A74" s="105"/>
    </row>
    <row r="75" ht="15">
      <c r="A75" s="121"/>
    </row>
    <row r="76" ht="15">
      <c r="A76" s="122"/>
    </row>
    <row r="77" ht="15">
      <c r="A77" s="121"/>
    </row>
    <row r="78" ht="15">
      <c r="A78" s="123"/>
    </row>
    <row r="79" ht="15">
      <c r="A79" s="123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view="pageBreakPreview" zoomScale="80" zoomScaleSheetLayoutView="80" zoomScalePageLayoutView="0" workbookViewId="0" topLeftCell="A1">
      <selection activeCell="A20" sqref="A20"/>
    </sheetView>
  </sheetViews>
  <sheetFormatPr defaultColWidth="9.140625" defaultRowHeight="12.75"/>
  <cols>
    <col min="1" max="1" width="67.57421875" style="10" customWidth="1"/>
    <col min="2" max="2" width="8.8515625" style="10" customWidth="1"/>
    <col min="3" max="3" width="12.00390625" style="10" customWidth="1"/>
    <col min="4" max="4" width="0.5625" style="10" customWidth="1"/>
    <col min="5" max="5" width="12.00390625" style="10" customWidth="1"/>
    <col min="6" max="6" width="0.71875" style="10" customWidth="1"/>
    <col min="7" max="7" width="11.8515625" style="10" customWidth="1"/>
    <col min="8" max="8" width="0.5625" style="10" customWidth="1"/>
    <col min="9" max="9" width="15.00390625" style="10" customWidth="1"/>
    <col min="10" max="10" width="0.5625" style="10" customWidth="1"/>
    <col min="11" max="11" width="13.8515625" style="10" customWidth="1"/>
    <col min="12" max="12" width="0.85546875" style="10" customWidth="1"/>
    <col min="13" max="13" width="14.57421875" style="10" customWidth="1"/>
    <col min="14" max="14" width="0.2890625" style="10" customWidth="1"/>
    <col min="15" max="15" width="11.57421875" style="10" customWidth="1"/>
    <col min="16" max="16" width="0.42578125" style="10" customWidth="1"/>
    <col min="17" max="17" width="13.57421875" style="10" customWidth="1"/>
    <col min="18" max="18" width="9.57421875" style="10" bestFit="1" customWidth="1"/>
    <col min="19" max="16384" width="9.140625" style="10" customWidth="1"/>
  </cols>
  <sheetData>
    <row r="1" spans="1:17" ht="18" customHeight="1">
      <c r="A1" s="257" t="s">
        <v>10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8" customHeight="1">
      <c r="A2" s="282" t="s">
        <v>156</v>
      </c>
      <c r="B2" s="282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7" ht="18" customHeight="1">
      <c r="A3" s="112" t="str">
        <f>CFS!A3</f>
        <v>for the period ending 30 September 2017</v>
      </c>
      <c r="B3" s="2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0.25" customHeight="1">
      <c r="A4" s="21"/>
      <c r="B4" s="2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45" customFormat="1" ht="15" customHeight="1">
      <c r="A5" s="281" t="s">
        <v>70</v>
      </c>
      <c r="B5" s="281"/>
      <c r="C5" s="279" t="s">
        <v>178</v>
      </c>
      <c r="D5" s="143"/>
      <c r="E5" s="284" t="s">
        <v>93</v>
      </c>
      <c r="F5" s="143"/>
      <c r="G5" s="279" t="s">
        <v>179</v>
      </c>
      <c r="H5" s="144"/>
      <c r="I5" s="279" t="s">
        <v>180</v>
      </c>
      <c r="J5" s="143"/>
      <c r="K5" s="279" t="s">
        <v>182</v>
      </c>
      <c r="L5" s="144"/>
      <c r="M5" s="279" t="s">
        <v>181</v>
      </c>
      <c r="N5" s="144"/>
      <c r="O5" s="279" t="s">
        <v>95</v>
      </c>
      <c r="P5" s="144"/>
      <c r="Q5" s="279" t="s">
        <v>183</v>
      </c>
    </row>
    <row r="6" spans="1:17" s="148" customFormat="1" ht="52.5" customHeight="1">
      <c r="A6" s="281"/>
      <c r="B6" s="281"/>
      <c r="C6" s="280"/>
      <c r="D6" s="146"/>
      <c r="E6" s="285"/>
      <c r="F6" s="146"/>
      <c r="G6" s="280"/>
      <c r="H6" s="147"/>
      <c r="I6" s="280"/>
      <c r="J6" s="146"/>
      <c r="K6" s="280"/>
      <c r="L6" s="147"/>
      <c r="M6" s="280"/>
      <c r="N6" s="147"/>
      <c r="O6" s="280"/>
      <c r="P6" s="147"/>
      <c r="Q6" s="280"/>
    </row>
    <row r="7" spans="1:17" s="28" customFormat="1" ht="15">
      <c r="A7" s="166"/>
      <c r="B7" s="142"/>
      <c r="C7" s="26" t="s">
        <v>0</v>
      </c>
      <c r="D7" s="26"/>
      <c r="E7" s="26" t="s">
        <v>0</v>
      </c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 t="s">
        <v>0</v>
      </c>
      <c r="N7" s="26"/>
      <c r="O7" s="26" t="s">
        <v>0</v>
      </c>
      <c r="P7" s="26"/>
      <c r="Q7" s="26" t="s">
        <v>0</v>
      </c>
    </row>
    <row r="8" spans="1:17" s="25" customFormat="1" ht="9" customHeight="1">
      <c r="A8" s="40"/>
      <c r="B8" s="40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6"/>
      <c r="Q8" s="184"/>
    </row>
    <row r="9" spans="1:19" s="17" customFormat="1" ht="18" customHeight="1">
      <c r="A9" s="50" t="s">
        <v>159</v>
      </c>
      <c r="B9" s="68"/>
      <c r="C9" s="201">
        <v>134798</v>
      </c>
      <c r="D9" s="200"/>
      <c r="E9" s="201">
        <v>-17597</v>
      </c>
      <c r="F9" s="200"/>
      <c r="G9" s="201">
        <v>45256</v>
      </c>
      <c r="H9" s="200"/>
      <c r="I9" s="201">
        <v>22286</v>
      </c>
      <c r="J9" s="26"/>
      <c r="K9" s="201">
        <v>1290</v>
      </c>
      <c r="L9" s="200"/>
      <c r="M9" s="201">
        <v>215395</v>
      </c>
      <c r="N9" s="200"/>
      <c r="O9" s="201">
        <v>30198</v>
      </c>
      <c r="P9" s="200"/>
      <c r="Q9" s="201">
        <f>SUM(C9:P9)</f>
        <v>431626</v>
      </c>
      <c r="R9" s="156"/>
      <c r="S9" s="156"/>
    </row>
    <row r="10" spans="1:19" s="17" customFormat="1" ht="18" customHeight="1">
      <c r="A10" s="212" t="s">
        <v>190</v>
      </c>
      <c r="B10" s="213">
        <v>38</v>
      </c>
      <c r="C10" s="159">
        <v>0</v>
      </c>
      <c r="D10" s="159"/>
      <c r="E10" s="159">
        <v>0</v>
      </c>
      <c r="F10" s="159"/>
      <c r="G10" s="159">
        <v>0</v>
      </c>
      <c r="H10" s="159"/>
      <c r="I10" s="159">
        <v>0</v>
      </c>
      <c r="J10" s="214"/>
      <c r="K10" s="159">
        <v>0</v>
      </c>
      <c r="L10" s="159"/>
      <c r="M10" s="159">
        <v>0</v>
      </c>
      <c r="N10" s="159"/>
      <c r="O10" s="159">
        <v>7858</v>
      </c>
      <c r="P10" s="159"/>
      <c r="Q10" s="159">
        <f>SUM(O10:P10)</f>
        <v>7858</v>
      </c>
      <c r="R10" s="156"/>
      <c r="S10" s="156"/>
    </row>
    <row r="11" spans="1:19" s="17" customFormat="1" ht="18" customHeight="1" thickBot="1">
      <c r="A11" s="50" t="s">
        <v>158</v>
      </c>
      <c r="B11" s="213"/>
      <c r="C11" s="215">
        <f>SUM(C9:C10)</f>
        <v>134798</v>
      </c>
      <c r="D11" s="159"/>
      <c r="E11" s="215">
        <f>SUM(E9:E10)</f>
        <v>-17597</v>
      </c>
      <c r="F11" s="159"/>
      <c r="G11" s="215">
        <f>SUM(G9:G10)</f>
        <v>45256</v>
      </c>
      <c r="H11" s="159"/>
      <c r="I11" s="215">
        <f>SUM(I9:I10)</f>
        <v>22286</v>
      </c>
      <c r="J11" s="214"/>
      <c r="K11" s="215">
        <f>SUM(K9:K10)</f>
        <v>1290</v>
      </c>
      <c r="L11" s="159"/>
      <c r="M11" s="215">
        <f>SUM(M9:M10)</f>
        <v>215395</v>
      </c>
      <c r="N11" s="159"/>
      <c r="O11" s="215">
        <f>SUM(O9:O10)</f>
        <v>38056</v>
      </c>
      <c r="P11" s="159"/>
      <c r="Q11" s="215">
        <f>SUM(Q9:Q10)</f>
        <v>439484</v>
      </c>
      <c r="R11" s="156"/>
      <c r="S11" s="156"/>
    </row>
    <row r="12" spans="1:17" s="17" customFormat="1" ht="15.75" thickTop="1">
      <c r="A12" s="278" t="s">
        <v>157</v>
      </c>
      <c r="B12" s="278"/>
      <c r="C12" s="45"/>
      <c r="D12" s="45"/>
      <c r="E12" s="15"/>
      <c r="F12" s="15"/>
      <c r="Q12" s="156"/>
    </row>
    <row r="13" spans="1:17" s="17" customFormat="1" ht="15">
      <c r="A13" s="258" t="s">
        <v>160</v>
      </c>
      <c r="B13" s="19"/>
      <c r="C13" s="67">
        <v>0</v>
      </c>
      <c r="D13" s="67"/>
      <c r="E13" s="67">
        <v>-1212</v>
      </c>
      <c r="F13" s="67"/>
      <c r="G13" s="67">
        <v>0</v>
      </c>
      <c r="H13" s="67"/>
      <c r="I13" s="67">
        <v>0</v>
      </c>
      <c r="J13" s="67"/>
      <c r="K13" s="67">
        <v>0</v>
      </c>
      <c r="L13" s="67"/>
      <c r="M13" s="67">
        <v>0</v>
      </c>
      <c r="N13" s="67"/>
      <c r="O13" s="67">
        <v>0</v>
      </c>
      <c r="P13" s="67"/>
      <c r="Q13" s="67">
        <f>SUM(C13:P13)</f>
        <v>-1212</v>
      </c>
    </row>
    <row r="14" spans="1:17" s="17" customFormat="1" ht="5.25" customHeight="1">
      <c r="A14" s="151"/>
      <c r="B14" s="1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s="17" customFormat="1" ht="15">
      <c r="A15" s="65" t="s">
        <v>161</v>
      </c>
      <c r="B15" s="19"/>
      <c r="C15" s="66">
        <v>0</v>
      </c>
      <c r="D15" s="67"/>
      <c r="E15" s="66">
        <v>0</v>
      </c>
      <c r="F15" s="67"/>
      <c r="G15" s="66">
        <f>G16</f>
        <v>2585</v>
      </c>
      <c r="H15" s="67"/>
      <c r="I15" s="66">
        <v>0</v>
      </c>
      <c r="J15" s="67"/>
      <c r="K15" s="66">
        <v>0</v>
      </c>
      <c r="L15" s="67"/>
      <c r="M15" s="66">
        <f>M16</f>
        <v>14191</v>
      </c>
      <c r="N15" s="67"/>
      <c r="O15" s="66">
        <f>O16+O17</f>
        <v>-25846</v>
      </c>
      <c r="P15" s="67"/>
      <c r="Q15" s="66">
        <f>G15+M15+O15</f>
        <v>-9070</v>
      </c>
    </row>
    <row r="16" spans="1:17" s="17" customFormat="1" ht="15">
      <c r="A16" s="96" t="s">
        <v>162</v>
      </c>
      <c r="B16" s="97"/>
      <c r="C16" s="164">
        <v>0</v>
      </c>
      <c r="D16" s="164"/>
      <c r="E16" s="164">
        <v>0</v>
      </c>
      <c r="F16" s="164"/>
      <c r="G16" s="164">
        <v>2585</v>
      </c>
      <c r="H16" s="164"/>
      <c r="I16" s="164">
        <v>0</v>
      </c>
      <c r="J16" s="164"/>
      <c r="K16" s="164">
        <v>0</v>
      </c>
      <c r="L16" s="164"/>
      <c r="M16" s="164">
        <v>14191</v>
      </c>
      <c r="N16" s="164"/>
      <c r="O16" s="164">
        <f>-G16-M16</f>
        <v>-16776</v>
      </c>
      <c r="P16" s="164"/>
      <c r="Q16" s="67">
        <f>SUM(C16:P16)</f>
        <v>0</v>
      </c>
    </row>
    <row r="17" spans="1:17" s="17" customFormat="1" ht="15">
      <c r="A17" s="96" t="s">
        <v>163</v>
      </c>
      <c r="B17" s="97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>
        <v>-9070</v>
      </c>
      <c r="P17" s="164"/>
      <c r="Q17" s="67"/>
    </row>
    <row r="18" spans="1:17" s="17" customFormat="1" ht="16.5" customHeight="1">
      <c r="A18" s="173" t="s">
        <v>169</v>
      </c>
      <c r="B18" s="172"/>
      <c r="C18" s="174">
        <v>0</v>
      </c>
      <c r="D18" s="171"/>
      <c r="E18" s="174">
        <v>0</v>
      </c>
      <c r="F18" s="171"/>
      <c r="G18" s="174">
        <v>0</v>
      </c>
      <c r="H18" s="171"/>
      <c r="I18" s="174">
        <f>I21+I22</f>
        <v>2366</v>
      </c>
      <c r="J18" s="171"/>
      <c r="K18" s="174">
        <f>K21+K22</f>
        <v>1515</v>
      </c>
      <c r="L18" s="171"/>
      <c r="M18" s="174">
        <v>0</v>
      </c>
      <c r="N18" s="171"/>
      <c r="O18" s="174">
        <v>37650</v>
      </c>
      <c r="P18" s="171"/>
      <c r="Q18" s="174">
        <f>SUM(C18:P18)</f>
        <v>41531</v>
      </c>
    </row>
    <row r="19" spans="1:17" s="17" customFormat="1" ht="16.5" customHeight="1">
      <c r="A19" s="212" t="s">
        <v>190</v>
      </c>
      <c r="B19" s="221" t="s">
        <v>7</v>
      </c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220">
        <v>-10107</v>
      </c>
      <c r="P19" s="171"/>
      <c r="Q19" s="171">
        <f>SUM(O19:P19)</f>
        <v>-10107</v>
      </c>
    </row>
    <row r="20" spans="1:17" s="17" customFormat="1" ht="16.5" customHeight="1">
      <c r="A20" s="259" t="s">
        <v>168</v>
      </c>
      <c r="B20" s="172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>
        <f>O18+O19</f>
        <v>27543</v>
      </c>
      <c r="P20" s="171"/>
      <c r="Q20" s="171"/>
    </row>
    <row r="21" spans="1:17" s="17" customFormat="1" ht="15">
      <c r="A21" s="260" t="s">
        <v>165</v>
      </c>
      <c r="B21" s="19"/>
      <c r="C21" s="164">
        <v>0</v>
      </c>
      <c r="D21" s="164"/>
      <c r="E21" s="164">
        <v>0</v>
      </c>
      <c r="F21" s="164"/>
      <c r="G21" s="164">
        <v>0</v>
      </c>
      <c r="H21" s="164"/>
      <c r="I21" s="164">
        <v>0</v>
      </c>
      <c r="J21" s="164"/>
      <c r="K21" s="164">
        <v>0</v>
      </c>
      <c r="L21" s="164"/>
      <c r="M21" s="164">
        <v>0</v>
      </c>
      <c r="N21" s="164"/>
      <c r="O21" s="164">
        <v>38669</v>
      </c>
      <c r="P21" s="164"/>
      <c r="Q21" s="164">
        <f>SUM(C21:P21)</f>
        <v>38669</v>
      </c>
    </row>
    <row r="22" spans="1:17" s="17" customFormat="1" ht="18.75" customHeight="1">
      <c r="A22" s="260" t="s">
        <v>166</v>
      </c>
      <c r="B22" s="19"/>
      <c r="C22" s="164">
        <v>0</v>
      </c>
      <c r="D22" s="164"/>
      <c r="E22" s="164">
        <v>0</v>
      </c>
      <c r="F22" s="164"/>
      <c r="G22" s="164">
        <v>0</v>
      </c>
      <c r="H22" s="164"/>
      <c r="I22" s="164">
        <v>2366</v>
      </c>
      <c r="J22" s="164"/>
      <c r="K22" s="164">
        <v>1515</v>
      </c>
      <c r="L22" s="164"/>
      <c r="M22" s="164">
        <v>0</v>
      </c>
      <c r="N22" s="164"/>
      <c r="O22" s="164">
        <f>-120-14</f>
        <v>-134</v>
      </c>
      <c r="P22" s="164"/>
      <c r="Q22" s="164">
        <f>SUM(C22:P22)</f>
        <v>3747</v>
      </c>
    </row>
    <row r="23" spans="1:17" s="17" customFormat="1" ht="15">
      <c r="A23" s="261" t="s">
        <v>167</v>
      </c>
      <c r="B23" s="19"/>
      <c r="C23" s="67">
        <v>0</v>
      </c>
      <c r="D23" s="67"/>
      <c r="E23" s="67">
        <v>0</v>
      </c>
      <c r="F23" s="67"/>
      <c r="G23" s="67">
        <v>0</v>
      </c>
      <c r="H23" s="67"/>
      <c r="I23" s="67">
        <v>-481</v>
      </c>
      <c r="J23" s="67"/>
      <c r="K23" s="67">
        <v>0</v>
      </c>
      <c r="L23" s="67"/>
      <c r="M23" s="67">
        <v>0</v>
      </c>
      <c r="N23" s="67"/>
      <c r="O23" s="67">
        <f>-I23</f>
        <v>481</v>
      </c>
      <c r="P23" s="67"/>
      <c r="Q23" s="67">
        <f>I23+O23</f>
        <v>0</v>
      </c>
    </row>
    <row r="24" spans="1:17" s="17" customFormat="1" ht="20.25" customHeight="1">
      <c r="A24" s="262" t="s">
        <v>170</v>
      </c>
      <c r="B24" s="68"/>
      <c r="C24" s="192">
        <f>C11</f>
        <v>134798</v>
      </c>
      <c r="D24" s="190"/>
      <c r="E24" s="192">
        <f>E11+E13</f>
        <v>-18809</v>
      </c>
      <c r="F24" s="190"/>
      <c r="G24" s="192">
        <f>G11+G15</f>
        <v>47841</v>
      </c>
      <c r="H24" s="191"/>
      <c r="I24" s="192">
        <f>I11+I23+I18</f>
        <v>24171</v>
      </c>
      <c r="J24" s="191"/>
      <c r="K24" s="192">
        <f>K11+K18+K23</f>
        <v>2805</v>
      </c>
      <c r="L24" s="191"/>
      <c r="M24" s="192">
        <f>M11+M15</f>
        <v>229586</v>
      </c>
      <c r="N24" s="191"/>
      <c r="O24" s="192">
        <v>42483</v>
      </c>
      <c r="P24" s="191"/>
      <c r="Q24" s="192">
        <v>462875</v>
      </c>
    </row>
    <row r="25" spans="1:17" s="17" customFormat="1" ht="18" customHeight="1">
      <c r="A25" s="212" t="s">
        <v>190</v>
      </c>
      <c r="B25" s="222">
        <v>38</v>
      </c>
      <c r="C25" s="190"/>
      <c r="D25" s="190"/>
      <c r="E25" s="190"/>
      <c r="F25" s="190"/>
      <c r="G25" s="190"/>
      <c r="H25" s="191"/>
      <c r="I25" s="216"/>
      <c r="J25" s="191"/>
      <c r="K25" s="190">
        <v>0</v>
      </c>
      <c r="L25" s="191"/>
      <c r="M25" s="217">
        <v>0</v>
      </c>
      <c r="N25" s="191"/>
      <c r="O25" s="216">
        <f>O10+O19</f>
        <v>-2249</v>
      </c>
      <c r="P25" s="191"/>
      <c r="Q25" s="216">
        <f>SUM(O25:P25)</f>
        <v>-2249</v>
      </c>
    </row>
    <row r="26" spans="1:17" s="17" customFormat="1" ht="16.5" customHeight="1" thickBot="1">
      <c r="A26" s="50" t="s">
        <v>171</v>
      </c>
      <c r="B26" s="221" t="s">
        <v>7</v>
      </c>
      <c r="C26" s="218">
        <f>SUM(C24:C25)</f>
        <v>134798</v>
      </c>
      <c r="D26" s="190"/>
      <c r="E26" s="218">
        <f>SUM(E24:E25)</f>
        <v>-18809</v>
      </c>
      <c r="F26" s="190"/>
      <c r="G26" s="218">
        <f>SUM(G24:G25)</f>
        <v>47841</v>
      </c>
      <c r="H26" s="191"/>
      <c r="I26" s="218">
        <f>SUM(I24:I25)</f>
        <v>24171</v>
      </c>
      <c r="J26" s="191"/>
      <c r="K26" s="218">
        <f>SUM(K24:K25)</f>
        <v>2805</v>
      </c>
      <c r="L26" s="191"/>
      <c r="M26" s="218">
        <f>SUM(M24:M25)</f>
        <v>229586</v>
      </c>
      <c r="N26" s="191"/>
      <c r="O26" s="218">
        <f>SUM(O24:O25)</f>
        <v>40234</v>
      </c>
      <c r="P26" s="191"/>
      <c r="Q26" s="218">
        <f>SUM(Q24:Q25)</f>
        <v>460626</v>
      </c>
    </row>
    <row r="27" spans="1:17" s="17" customFormat="1" ht="18" customHeight="1" thickTop="1">
      <c r="A27" s="278" t="s">
        <v>172</v>
      </c>
      <c r="B27" s="278"/>
      <c r="C27" s="45"/>
      <c r="D27" s="45"/>
      <c r="E27" s="15"/>
      <c r="F27" s="15"/>
      <c r="Q27" s="156"/>
    </row>
    <row r="28" spans="1:17" s="17" customFormat="1" ht="18" customHeight="1">
      <c r="A28" s="212" t="s">
        <v>190</v>
      </c>
      <c r="B28" s="221" t="s">
        <v>7</v>
      </c>
      <c r="C28" s="223">
        <v>0</v>
      </c>
      <c r="D28" s="45"/>
      <c r="E28" s="231">
        <v>602</v>
      </c>
      <c r="F28" s="226"/>
      <c r="G28" s="232">
        <v>0</v>
      </c>
      <c r="H28" s="227"/>
      <c r="I28" s="232">
        <v>0</v>
      </c>
      <c r="J28" s="227"/>
      <c r="K28" s="232">
        <v>0</v>
      </c>
      <c r="M28" s="232">
        <v>0</v>
      </c>
      <c r="N28" s="227"/>
      <c r="O28" s="157">
        <f>-C28-G28-I28-E28</f>
        <v>-602</v>
      </c>
      <c r="Q28" s="164">
        <f>SUM(C28:P28)</f>
        <v>0</v>
      </c>
    </row>
    <row r="29" spans="1:17" s="17" customFormat="1" ht="15" customHeight="1">
      <c r="A29" s="258" t="s">
        <v>173</v>
      </c>
      <c r="B29" s="19"/>
      <c r="C29" s="67">
        <v>0</v>
      </c>
      <c r="D29" s="67"/>
      <c r="E29" s="67">
        <v>1399</v>
      </c>
      <c r="F29" s="67"/>
      <c r="G29" s="67">
        <v>0</v>
      </c>
      <c r="H29" s="67"/>
      <c r="I29" s="67">
        <v>0</v>
      </c>
      <c r="J29" s="67"/>
      <c r="K29" s="67">
        <v>0</v>
      </c>
      <c r="L29" s="67"/>
      <c r="M29" s="67">
        <v>0</v>
      </c>
      <c r="N29" s="67"/>
      <c r="O29" s="67">
        <v>479</v>
      </c>
      <c r="P29" s="228"/>
      <c r="Q29" s="67">
        <f>SUM(C29:P29)</f>
        <v>1878</v>
      </c>
    </row>
    <row r="30" spans="1:17" s="17" customFormat="1" ht="15" customHeight="1">
      <c r="A30" s="151" t="s">
        <v>93</v>
      </c>
      <c r="B30" s="19"/>
      <c r="C30" s="67"/>
      <c r="D30" s="67"/>
      <c r="E30" s="67">
        <v>-439</v>
      </c>
      <c r="F30" s="67"/>
      <c r="G30" s="67"/>
      <c r="H30" s="67"/>
      <c r="I30" s="67"/>
      <c r="J30" s="67"/>
      <c r="K30" s="67"/>
      <c r="L30" s="67"/>
      <c r="M30" s="67"/>
      <c r="N30" s="67"/>
      <c r="O30" s="67">
        <v>0</v>
      </c>
      <c r="P30" s="228"/>
      <c r="Q30" s="67">
        <f>SUM(C30:P30)</f>
        <v>-439</v>
      </c>
    </row>
    <row r="31" spans="1:17" s="17" customFormat="1" ht="15" customHeight="1">
      <c r="A31" s="65" t="s">
        <v>161</v>
      </c>
      <c r="B31" s="19"/>
      <c r="C31" s="66">
        <v>0</v>
      </c>
      <c r="D31" s="67"/>
      <c r="E31" s="66">
        <v>0</v>
      </c>
      <c r="F31" s="67"/>
      <c r="G31" s="66">
        <f>G32</f>
        <v>3825</v>
      </c>
      <c r="H31" s="67"/>
      <c r="I31" s="66">
        <v>0</v>
      </c>
      <c r="J31" s="67"/>
      <c r="K31" s="66">
        <v>0</v>
      </c>
      <c r="L31" s="67"/>
      <c r="M31" s="66">
        <f>M32</f>
        <v>21495</v>
      </c>
      <c r="N31" s="67"/>
      <c r="O31" s="66">
        <f>O32+O33</f>
        <v>-38250</v>
      </c>
      <c r="P31" s="67"/>
      <c r="Q31" s="66">
        <f>G31+M31+O31</f>
        <v>-12930</v>
      </c>
    </row>
    <row r="32" spans="1:17" s="17" customFormat="1" ht="15" customHeight="1">
      <c r="A32" s="96" t="s">
        <v>162</v>
      </c>
      <c r="B32" s="97"/>
      <c r="C32" s="164">
        <v>0</v>
      </c>
      <c r="D32" s="164"/>
      <c r="E32" s="164">
        <v>0</v>
      </c>
      <c r="F32" s="164"/>
      <c r="G32" s="164">
        <v>3825</v>
      </c>
      <c r="H32" s="164"/>
      <c r="I32" s="164">
        <v>0</v>
      </c>
      <c r="J32" s="164"/>
      <c r="K32" s="164">
        <v>0</v>
      </c>
      <c r="L32" s="164"/>
      <c r="M32" s="164">
        <v>21495</v>
      </c>
      <c r="N32" s="164"/>
      <c r="O32" s="164">
        <f>-G32-M32</f>
        <v>-25320</v>
      </c>
      <c r="P32" s="164"/>
      <c r="Q32" s="67">
        <f>SUM(C32:P32)</f>
        <v>0</v>
      </c>
    </row>
    <row r="33" spans="1:17" s="17" customFormat="1" ht="15" customHeight="1">
      <c r="A33" s="96" t="s">
        <v>174</v>
      </c>
      <c r="B33" s="97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>
        <v>-12930</v>
      </c>
      <c r="P33" s="164"/>
      <c r="Q33" s="67"/>
    </row>
    <row r="34" spans="1:17" s="17" customFormat="1" ht="8.25" customHeight="1">
      <c r="A34" s="151"/>
      <c r="B34" s="19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s="17" customFormat="1" ht="18.75" customHeight="1">
      <c r="A35" s="259" t="s">
        <v>164</v>
      </c>
      <c r="B35" s="172"/>
      <c r="C35" s="174">
        <f>+C36+C37</f>
        <v>0</v>
      </c>
      <c r="D35" s="171"/>
      <c r="E35" s="174">
        <f>+E36+E37</f>
        <v>0</v>
      </c>
      <c r="F35" s="171"/>
      <c r="G35" s="174">
        <f>+G36+G37</f>
        <v>0</v>
      </c>
      <c r="H35" s="171"/>
      <c r="I35" s="174">
        <f>I37</f>
        <v>0</v>
      </c>
      <c r="J35" s="171"/>
      <c r="K35" s="174">
        <f>+K36+K37</f>
        <v>2034</v>
      </c>
      <c r="L35" s="171"/>
      <c r="M35" s="174">
        <v>0</v>
      </c>
      <c r="N35" s="171"/>
      <c r="O35" s="174">
        <f>+O36+O37</f>
        <v>39097</v>
      </c>
      <c r="P35" s="171"/>
      <c r="Q35" s="174">
        <f>SUM(C35:P35)</f>
        <v>41131</v>
      </c>
    </row>
    <row r="36" spans="1:17" s="17" customFormat="1" ht="15.75" customHeight="1">
      <c r="A36" s="260" t="s">
        <v>165</v>
      </c>
      <c r="B36" s="19"/>
      <c r="C36" s="164">
        <v>0</v>
      </c>
      <c r="D36" s="164"/>
      <c r="E36" s="164">
        <v>0</v>
      </c>
      <c r="F36" s="164"/>
      <c r="G36" s="164">
        <v>0</v>
      </c>
      <c r="H36" s="164"/>
      <c r="I36" s="164">
        <v>0</v>
      </c>
      <c r="J36" s="164"/>
      <c r="K36" s="164">
        <v>0</v>
      </c>
      <c r="L36" s="164"/>
      <c r="M36" s="164">
        <v>0</v>
      </c>
      <c r="N36" s="164"/>
      <c r="O36" s="164">
        <f>'IS'!C27</f>
        <v>39119</v>
      </c>
      <c r="P36" s="164"/>
      <c r="Q36" s="164">
        <f>SUM(C36:P36)</f>
        <v>39119</v>
      </c>
    </row>
    <row r="37" spans="1:17" s="17" customFormat="1" ht="16.5" customHeight="1">
      <c r="A37" s="260" t="s">
        <v>166</v>
      </c>
      <c r="B37" s="19"/>
      <c r="C37" s="164">
        <v>0</v>
      </c>
      <c r="D37" s="164"/>
      <c r="E37" s="164">
        <v>0</v>
      </c>
      <c r="F37" s="164"/>
      <c r="G37" s="164">
        <v>0</v>
      </c>
      <c r="H37" s="164"/>
      <c r="I37" s="164">
        <v>0</v>
      </c>
      <c r="J37" s="164"/>
      <c r="K37" s="164">
        <v>2034</v>
      </c>
      <c r="L37" s="229"/>
      <c r="M37" s="164">
        <v>0</v>
      </c>
      <c r="N37" s="229"/>
      <c r="O37" s="164">
        <f>'IS'!C31</f>
        <v>-22</v>
      </c>
      <c r="P37" s="164"/>
      <c r="Q37" s="164">
        <f>SUM(C37:P37)</f>
        <v>2012</v>
      </c>
    </row>
    <row r="38" spans="1:17" s="17" customFormat="1" ht="16.5" customHeight="1">
      <c r="A38" s="261" t="s">
        <v>167</v>
      </c>
      <c r="B38" s="19"/>
      <c r="C38" s="67">
        <v>0</v>
      </c>
      <c r="D38" s="67"/>
      <c r="E38" s="67">
        <v>0</v>
      </c>
      <c r="F38" s="67"/>
      <c r="G38" s="67">
        <v>0</v>
      </c>
      <c r="H38" s="67"/>
      <c r="I38" s="67">
        <v>-28</v>
      </c>
      <c r="J38" s="228"/>
      <c r="K38" s="67">
        <v>0</v>
      </c>
      <c r="L38" s="228"/>
      <c r="M38" s="220">
        <v>0</v>
      </c>
      <c r="N38" s="228"/>
      <c r="O38" s="67">
        <f>-I38</f>
        <v>28</v>
      </c>
      <c r="P38" s="67"/>
      <c r="Q38" s="67">
        <f>I38+O38</f>
        <v>0</v>
      </c>
    </row>
    <row r="39" spans="1:19" s="17" customFormat="1" ht="18.75" customHeight="1" thickBot="1">
      <c r="A39" s="262" t="s">
        <v>175</v>
      </c>
      <c r="B39" s="68">
        <v>26</v>
      </c>
      <c r="C39" s="163">
        <f>C26</f>
        <v>134798</v>
      </c>
      <c r="D39" s="45"/>
      <c r="E39" s="163">
        <f>E26+E29+E28+E30</f>
        <v>-17247</v>
      </c>
      <c r="F39" s="203"/>
      <c r="G39" s="163">
        <f>G26+G31</f>
        <v>51666</v>
      </c>
      <c r="H39" s="165"/>
      <c r="I39" s="163">
        <f>I26+I28+I38</f>
        <v>24143</v>
      </c>
      <c r="J39" s="165"/>
      <c r="K39" s="163">
        <f>K26+K35</f>
        <v>4839</v>
      </c>
      <c r="L39" s="165"/>
      <c r="M39" s="163">
        <f>M26+M31</f>
        <v>251081</v>
      </c>
      <c r="N39" s="165"/>
      <c r="O39" s="163">
        <f>O26+O29+O31+O35+O38+O28</f>
        <v>40986</v>
      </c>
      <c r="P39" s="165"/>
      <c r="Q39" s="163">
        <f>Q26+Q29+Q31+Q35+Q38+Q28+Q30</f>
        <v>490266</v>
      </c>
      <c r="R39" s="156"/>
      <c r="S39" s="156"/>
    </row>
    <row r="40" spans="1:17" s="17" customFormat="1" ht="12" customHeight="1" thickTop="1">
      <c r="A40" s="50"/>
      <c r="B40" s="19"/>
      <c r="C40" s="45"/>
      <c r="D40" s="45"/>
      <c r="E40" s="15"/>
      <c r="F40" s="15"/>
      <c r="Q40" s="156"/>
    </row>
    <row r="41" spans="1:17" s="17" customFormat="1" ht="12" customHeight="1">
      <c r="A41" s="50"/>
      <c r="B41" s="19"/>
      <c r="C41" s="45"/>
      <c r="D41" s="45"/>
      <c r="E41" s="15"/>
      <c r="F41" s="15"/>
      <c r="Q41" s="156"/>
    </row>
    <row r="42" spans="1:15" s="11" customFormat="1" ht="15">
      <c r="A42" s="128" t="str">
        <f>CFS!A59</f>
        <v>The notes on pages 5 to 100 are an integral part of the present financial statement.</v>
      </c>
      <c r="B42" s="63"/>
      <c r="O42" s="159"/>
    </row>
    <row r="43" spans="1:17" s="206" customFormat="1" ht="15">
      <c r="A43" s="16"/>
      <c r="B43" s="205"/>
      <c r="G43" s="205"/>
      <c r="P43" s="205"/>
      <c r="Q43" s="205"/>
    </row>
    <row r="44" spans="1:17" s="206" customFormat="1" ht="19.5" customHeight="1">
      <c r="A44" s="16" t="s">
        <v>17</v>
      </c>
      <c r="B44" s="205" t="s">
        <v>176</v>
      </c>
      <c r="G44" s="205" t="s">
        <v>68</v>
      </c>
      <c r="P44" s="205"/>
      <c r="Q44" s="205"/>
    </row>
    <row r="45" spans="1:17" s="206" customFormat="1" ht="15">
      <c r="A45" s="93" t="s">
        <v>12</v>
      </c>
      <c r="C45" s="207" t="s">
        <v>19</v>
      </c>
      <c r="H45" s="207"/>
      <c r="I45" s="205" t="s">
        <v>177</v>
      </c>
      <c r="L45" s="207"/>
      <c r="P45" s="205"/>
      <c r="Q45" s="205"/>
    </row>
    <row r="46" spans="1:2" ht="15">
      <c r="A46" s="9"/>
      <c r="B46" s="9"/>
    </row>
    <row r="47" spans="1:2" ht="15">
      <c r="A47" s="8"/>
      <c r="B47" s="8"/>
    </row>
    <row r="56" spans="1:2" ht="15">
      <c r="A56" s="41"/>
      <c r="B56" s="41"/>
    </row>
  </sheetData>
  <sheetProtection/>
  <mergeCells count="12">
    <mergeCell ref="A2:Q2"/>
    <mergeCell ref="Q5:Q6"/>
    <mergeCell ref="C5:C6"/>
    <mergeCell ref="E5:E6"/>
    <mergeCell ref="M5:M6"/>
    <mergeCell ref="O5:O6"/>
    <mergeCell ref="A12:B12"/>
    <mergeCell ref="K5:K6"/>
    <mergeCell ref="A27:B27"/>
    <mergeCell ref="G5:G6"/>
    <mergeCell ref="I5:I6"/>
    <mergeCell ref="A5:B6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72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Liubima Dasheva</cp:lastModifiedBy>
  <cp:lastPrinted>2017-10-30T11:30:25Z</cp:lastPrinted>
  <dcterms:created xsi:type="dcterms:W3CDTF">2003-02-07T14:36:34Z</dcterms:created>
  <dcterms:modified xsi:type="dcterms:W3CDTF">2017-10-30T11:30:31Z</dcterms:modified>
  <cp:category/>
  <cp:version/>
  <cp:contentType/>
  <cp:contentStatus/>
</cp:coreProperties>
</file>