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853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</definedNames>
  <calcPr calcId="145621" concurrentCalc="0"/>
</workbook>
</file>

<file path=xl/calcChain.xml><?xml version="1.0" encoding="utf-8"?>
<calcChain xmlns="http://schemas.openxmlformats.org/spreadsheetml/2006/main">
  <c r="M30" i="7" l="1"/>
  <c r="E30" i="7"/>
  <c r="I30" i="7"/>
  <c r="G23" i="8"/>
  <c r="J23" i="8"/>
  <c r="G24" i="8"/>
  <c r="J24" i="8"/>
  <c r="G25" i="8"/>
  <c r="J25" i="8"/>
  <c r="G26" i="8"/>
  <c r="J26" i="8"/>
  <c r="AA3" i="1"/>
  <c r="AA2" i="1"/>
  <c r="B111" i="9"/>
  <c r="AA1" i="1"/>
  <c r="H8" i="2"/>
  <c r="B33" i="10"/>
  <c r="B31" i="10"/>
  <c r="B113" i="9"/>
  <c r="C47" i="8"/>
  <c r="C45" i="8"/>
  <c r="B40" i="7"/>
  <c r="B56" i="6"/>
  <c r="B54" i="6"/>
  <c r="B52" i="5"/>
  <c r="A2" i="14"/>
  <c r="E14" i="14"/>
  <c r="E13" i="14"/>
  <c r="C15" i="14"/>
  <c r="C14" i="14"/>
  <c r="C13" i="14"/>
  <c r="D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G27" i="10"/>
  <c r="H1266" i="2"/>
  <c r="E27" i="10"/>
  <c r="H1238" i="2"/>
  <c r="C27" i="10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I24" i="10"/>
  <c r="H1291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I22" i="10"/>
  <c r="H1289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I20" i="10"/>
  <c r="H1287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G41" i="8"/>
  <c r="H579" i="2"/>
  <c r="H549" i="2"/>
  <c r="H519" i="2"/>
  <c r="H489" i="2"/>
  <c r="H847" i="2"/>
  <c r="H817" i="2"/>
  <c r="H757" i="2"/>
  <c r="H727" i="2"/>
  <c r="H697" i="2"/>
  <c r="H637" i="2"/>
  <c r="H607" i="2"/>
  <c r="G39" i="8"/>
  <c r="H577" i="2"/>
  <c r="H547" i="2"/>
  <c r="H517" i="2"/>
  <c r="H487" i="2"/>
  <c r="H846" i="2"/>
  <c r="H816" i="2"/>
  <c r="N38" i="8"/>
  <c r="H78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G37" i="8"/>
  <c r="H575" i="2"/>
  <c r="H545" i="2"/>
  <c r="H515" i="2"/>
  <c r="H485" i="2"/>
  <c r="H844" i="2"/>
  <c r="H814" i="2"/>
  <c r="N36" i="8"/>
  <c r="H78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G35" i="8"/>
  <c r="H573" i="2"/>
  <c r="H543" i="2"/>
  <c r="H513" i="2"/>
  <c r="H483" i="2"/>
  <c r="P34" i="8"/>
  <c r="H842" i="2"/>
  <c r="H34" i="8"/>
  <c r="H602" i="2"/>
  <c r="H841" i="2"/>
  <c r="H811" i="2"/>
  <c r="H751" i="2"/>
  <c r="H721" i="2"/>
  <c r="H691" i="2"/>
  <c r="H631" i="2"/>
  <c r="H601" i="2"/>
  <c r="G33" i="8"/>
  <c r="H571" i="2"/>
  <c r="H541" i="2"/>
  <c r="H511" i="2"/>
  <c r="H481" i="2"/>
  <c r="H840" i="2"/>
  <c r="H810" i="2"/>
  <c r="N32" i="8"/>
  <c r="H78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G31" i="8"/>
  <c r="H569" i="2"/>
  <c r="H539" i="2"/>
  <c r="H509" i="2"/>
  <c r="H479" i="2"/>
  <c r="H838" i="2"/>
  <c r="H808" i="2"/>
  <c r="N30" i="8"/>
  <c r="H778" i="2"/>
  <c r="H748" i="2"/>
  <c r="H718" i="2"/>
  <c r="H688" i="2"/>
  <c r="H628" i="2"/>
  <c r="H598" i="2"/>
  <c r="H538" i="2"/>
  <c r="H508" i="2"/>
  <c r="H478" i="2"/>
  <c r="O29" i="8"/>
  <c r="H807" i="2"/>
  <c r="K29" i="8"/>
  <c r="H687" i="2"/>
  <c r="E29" i="8"/>
  <c r="H507" i="2"/>
  <c r="P27" i="8"/>
  <c r="H836" i="2"/>
  <c r="L27" i="8"/>
  <c r="H716" i="2"/>
  <c r="H27" i="8"/>
  <c r="H596" i="2"/>
  <c r="F27" i="8"/>
  <c r="H536" i="2"/>
  <c r="D27" i="8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N25" i="8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N20" i="8"/>
  <c r="H770" i="2"/>
  <c r="H740" i="2"/>
  <c r="H710" i="2"/>
  <c r="H680" i="2"/>
  <c r="H620" i="2"/>
  <c r="H590" i="2"/>
  <c r="H530" i="2"/>
  <c r="H500" i="2"/>
  <c r="H470" i="2"/>
  <c r="M19" i="8"/>
  <c r="H739" i="2"/>
  <c r="I19" i="8"/>
  <c r="H619" i="2"/>
  <c r="E19" i="8"/>
  <c r="H499" i="2"/>
  <c r="H828" i="2"/>
  <c r="H798" i="2"/>
  <c r="N18" i="8"/>
  <c r="H768" i="2"/>
  <c r="H738" i="2"/>
  <c r="H708" i="2"/>
  <c r="H678" i="2"/>
  <c r="G18" i="8"/>
  <c r="J18" i="8"/>
  <c r="H648" i="2"/>
  <c r="H618" i="2"/>
  <c r="H588" i="2"/>
  <c r="H528" i="2"/>
  <c r="H498" i="2"/>
  <c r="H468" i="2"/>
  <c r="N17" i="8"/>
  <c r="Q17" i="8"/>
  <c r="H857" i="2"/>
  <c r="H827" i="2"/>
  <c r="H797" i="2"/>
  <c r="H737" i="2"/>
  <c r="H707" i="2"/>
  <c r="H677" i="2"/>
  <c r="H617" i="2"/>
  <c r="H587" i="2"/>
  <c r="G17" i="8"/>
  <c r="H557" i="2"/>
  <c r="H527" i="2"/>
  <c r="H497" i="2"/>
  <c r="H467" i="2"/>
  <c r="H826" i="2"/>
  <c r="H796" i="2"/>
  <c r="N16" i="8"/>
  <c r="H76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G15" i="8"/>
  <c r="H555" i="2"/>
  <c r="H525" i="2"/>
  <c r="H495" i="2"/>
  <c r="H465" i="2"/>
  <c r="H824" i="2"/>
  <c r="H794" i="2"/>
  <c r="N14" i="8"/>
  <c r="H734" i="2"/>
  <c r="H704" i="2"/>
  <c r="H674" i="2"/>
  <c r="G14" i="8"/>
  <c r="J14" i="8"/>
  <c r="H614" i="2"/>
  <c r="H584" i="2"/>
  <c r="H524" i="2"/>
  <c r="H494" i="2"/>
  <c r="H464" i="2"/>
  <c r="N13" i="8"/>
  <c r="Q13" i="8"/>
  <c r="H823" i="2"/>
  <c r="H793" i="2"/>
  <c r="H733" i="2"/>
  <c r="H703" i="2"/>
  <c r="H673" i="2"/>
  <c r="H613" i="2"/>
  <c r="H583" i="2"/>
  <c r="G13" i="8"/>
  <c r="H553" i="2"/>
  <c r="H523" i="2"/>
  <c r="H493" i="2"/>
  <c r="H463" i="2"/>
  <c r="H822" i="2"/>
  <c r="H792" i="2"/>
  <c r="N12" i="8"/>
  <c r="H76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G11" i="8"/>
  <c r="H55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/>
  <c r="F27" i="10"/>
  <c r="H1252" i="2"/>
  <c r="D27" i="10"/>
  <c r="H1224" i="2"/>
  <c r="I26" i="10"/>
  <c r="H1293" i="2"/>
  <c r="I25" i="10"/>
  <c r="H1292" i="2"/>
  <c r="I23" i="10"/>
  <c r="H1290" i="2"/>
  <c r="I21" i="10"/>
  <c r="H1288" i="2"/>
  <c r="H18" i="10"/>
  <c r="H1272" i="2"/>
  <c r="G18" i="10"/>
  <c r="H1258" i="2"/>
  <c r="F18" i="10"/>
  <c r="I18" i="10"/>
  <c r="H1286" i="2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E97" i="9"/>
  <c r="H1134" i="2"/>
  <c r="E96" i="9"/>
  <c r="E95" i="9"/>
  <c r="H1132" i="2"/>
  <c r="E94" i="9"/>
  <c r="E93" i="9"/>
  <c r="F92" i="9"/>
  <c r="D92" i="9"/>
  <c r="H1086" i="2"/>
  <c r="C92" i="9"/>
  <c r="C87" i="9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 i="9"/>
  <c r="H1120" i="2"/>
  <c r="F82" i="9"/>
  <c r="H1162" i="2"/>
  <c r="D82" i="9"/>
  <c r="H1076" i="2"/>
  <c r="C82" i="9"/>
  <c r="E81" i="9"/>
  <c r="H1118" i="2"/>
  <c r="E80" i="9"/>
  <c r="H1117" i="2"/>
  <c r="E79" i="9"/>
  <c r="H1116" i="2"/>
  <c r="E78" i="9"/>
  <c r="H1115" i="2"/>
  <c r="F77" i="9"/>
  <c r="H1157" i="2"/>
  <c r="D77" i="9"/>
  <c r="H1071" i="2"/>
  <c r="C77" i="9"/>
  <c r="H1028" i="2"/>
  <c r="E76" i="9"/>
  <c r="H1113" i="2"/>
  <c r="E75" i="9"/>
  <c r="H1112" i="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C68" i="9"/>
  <c r="H1012" i="2"/>
  <c r="E57" i="9"/>
  <c r="H1097" i="2"/>
  <c r="E56" i="9"/>
  <c r="H1096" i="2"/>
  <c r="E55" i="9"/>
  <c r="H1095" i="2"/>
  <c r="F54" i="9"/>
  <c r="H1137" i="2"/>
  <c r="F68" i="9"/>
  <c r="H1151" i="2"/>
  <c r="D54" i="9"/>
  <c r="H1051" i="2"/>
  <c r="D68" i="9"/>
  <c r="H1065" i="2"/>
  <c r="C54" i="9"/>
  <c r="H1008" i="2"/>
  <c r="E44" i="9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D26" i="9"/>
  <c r="H955" i="2"/>
  <c r="C26" i="9"/>
  <c r="H923" i="2"/>
  <c r="E23" i="9"/>
  <c r="H986" i="2"/>
  <c r="E22" i="9"/>
  <c r="E20" i="9"/>
  <c r="H984" i="2"/>
  <c r="E19" i="9"/>
  <c r="H983" i="2"/>
  <c r="D18" i="9"/>
  <c r="C18" i="9"/>
  <c r="E18" i="9"/>
  <c r="H982" i="2"/>
  <c r="E17" i="9"/>
  <c r="H981" i="2"/>
  <c r="E16" i="9"/>
  <c r="H980" i="2"/>
  <c r="E15" i="9"/>
  <c r="E14" i="9"/>
  <c r="H978" i="2"/>
  <c r="E13" i="9"/>
  <c r="D13" i="9"/>
  <c r="C13" i="9"/>
  <c r="H913" i="2"/>
  <c r="E11" i="9"/>
  <c r="H976" i="2"/>
  <c r="N41" i="8"/>
  <c r="H789" i="2"/>
  <c r="Q41" i="8"/>
  <c r="H879" i="2"/>
  <c r="N39" i="8"/>
  <c r="H787" i="2"/>
  <c r="Q39" i="8"/>
  <c r="H877" i="2"/>
  <c r="J39" i="8"/>
  <c r="H667" i="2"/>
  <c r="Q38" i="8"/>
  <c r="H876" i="2"/>
  <c r="G38" i="8"/>
  <c r="H576" i="2"/>
  <c r="J38" i="8"/>
  <c r="H666" i="2"/>
  <c r="N37" i="8"/>
  <c r="H785" i="2"/>
  <c r="Q37" i="8"/>
  <c r="H875" i="2"/>
  <c r="J37" i="8"/>
  <c r="H665" i="2"/>
  <c r="Q36" i="8"/>
  <c r="H874" i="2"/>
  <c r="G36" i="8"/>
  <c r="H574" i="2"/>
  <c r="J36" i="8"/>
  <c r="R36" i="8"/>
  <c r="H904" i="2"/>
  <c r="N35" i="8"/>
  <c r="H783" i="2"/>
  <c r="Q35" i="8"/>
  <c r="H873" i="2"/>
  <c r="J35" i="8"/>
  <c r="H663" i="2"/>
  <c r="O34" i="8"/>
  <c r="H812" i="2"/>
  <c r="M34" i="8"/>
  <c r="H752" i="2"/>
  <c r="L34" i="8"/>
  <c r="H722" i="2"/>
  <c r="K34" i="8"/>
  <c r="H692" i="2"/>
  <c r="I34" i="8"/>
  <c r="H632" i="2"/>
  <c r="F34" i="8"/>
  <c r="H542" i="2"/>
  <c r="E34" i="8"/>
  <c r="H512" i="2"/>
  <c r="D34" i="8"/>
  <c r="H482" i="2"/>
  <c r="N33" i="8"/>
  <c r="H781" i="2"/>
  <c r="Q33" i="8"/>
  <c r="H871" i="2"/>
  <c r="J33" i="8"/>
  <c r="H661" i="2"/>
  <c r="Q32" i="8"/>
  <c r="H870" i="2"/>
  <c r="G32" i="8"/>
  <c r="H570" i="2"/>
  <c r="N31" i="8"/>
  <c r="H779" i="2"/>
  <c r="Q31" i="8"/>
  <c r="H869" i="2"/>
  <c r="J31" i="8"/>
  <c r="H659" i="2"/>
  <c r="Q30" i="8"/>
  <c r="H868" i="2"/>
  <c r="G30" i="8"/>
  <c r="H568" i="2"/>
  <c r="J30" i="8"/>
  <c r="R30" i="8"/>
  <c r="H898" i="2"/>
  <c r="P29" i="8"/>
  <c r="H837" i="2"/>
  <c r="P40" i="8"/>
  <c r="H848" i="2"/>
  <c r="M29" i="8"/>
  <c r="M40" i="8"/>
  <c r="L29" i="8"/>
  <c r="H717" i="2"/>
  <c r="L40" i="8"/>
  <c r="H728" i="2"/>
  <c r="I29" i="8"/>
  <c r="I40" i="8"/>
  <c r="H29" i="8"/>
  <c r="H597" i="2"/>
  <c r="H40" i="8"/>
  <c r="H608" i="2"/>
  <c r="F29" i="8"/>
  <c r="H537" i="2"/>
  <c r="D29" i="8"/>
  <c r="O27" i="8"/>
  <c r="H806" i="2"/>
  <c r="M27" i="8"/>
  <c r="H746" i="2"/>
  <c r="K27" i="8"/>
  <c r="H686" i="2"/>
  <c r="I27" i="8"/>
  <c r="H626" i="2"/>
  <c r="E27" i="8"/>
  <c r="N26" i="8"/>
  <c r="Q25" i="8"/>
  <c r="H864" i="2"/>
  <c r="N24" i="8"/>
  <c r="H773" i="2"/>
  <c r="N23" i="8"/>
  <c r="Q23" i="8"/>
  <c r="H862" i="2"/>
  <c r="N22" i="8"/>
  <c r="Q22" i="8"/>
  <c r="G22" i="8"/>
  <c r="J22" i="8"/>
  <c r="R22" i="8"/>
  <c r="N21" i="8"/>
  <c r="G21" i="8"/>
  <c r="J21" i="8"/>
  <c r="Q20" i="8"/>
  <c r="H860" i="2"/>
  <c r="G20" i="8"/>
  <c r="J20" i="8"/>
  <c r="P19" i="8"/>
  <c r="P42" i="8"/>
  <c r="H850" i="2"/>
  <c r="O19" i="8"/>
  <c r="H799" i="2"/>
  <c r="L19" i="8"/>
  <c r="H709" i="2"/>
  <c r="K19" i="8"/>
  <c r="H679" i="2"/>
  <c r="H19" i="8"/>
  <c r="H589" i="2"/>
  <c r="F19" i="8"/>
  <c r="H529" i="2"/>
  <c r="D19" i="8"/>
  <c r="H469" i="2"/>
  <c r="Q18" i="8"/>
  <c r="H858" i="2"/>
  <c r="H558" i="2"/>
  <c r="H767" i="2"/>
  <c r="G16" i="8"/>
  <c r="H556" i="2"/>
  <c r="N15" i="8"/>
  <c r="H765" i="2"/>
  <c r="J15" i="8"/>
  <c r="H645" i="2"/>
  <c r="H554" i="2"/>
  <c r="J13" i="8"/>
  <c r="H643" i="2"/>
  <c r="G12" i="8"/>
  <c r="H552" i="2"/>
  <c r="N11" i="8"/>
  <c r="H761" i="2"/>
  <c r="Q11" i="8"/>
  <c r="H851" i="2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/>
  <c r="I18" i="7"/>
  <c r="H355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/>
  <c r="D33" i="6"/>
  <c r="C33" i="6"/>
  <c r="H202" i="2"/>
  <c r="D21" i="6"/>
  <c r="C21" i="6"/>
  <c r="H191" i="2"/>
  <c r="D38" i="5"/>
  <c r="C38" i="5"/>
  <c r="H149" i="2"/>
  <c r="D29" i="5"/>
  <c r="C29" i="5"/>
  <c r="H142" i="2"/>
  <c r="H27" i="5"/>
  <c r="G27" i="5"/>
  <c r="H169" i="2"/>
  <c r="D22" i="5"/>
  <c r="D31" i="5"/>
  <c r="C22" i="5"/>
  <c r="H16" i="5"/>
  <c r="G16" i="5"/>
  <c r="D3" i="12"/>
  <c r="D92" i="4"/>
  <c r="C9" i="14"/>
  <c r="D9" i="14"/>
  <c r="C92" i="4"/>
  <c r="C10" i="14"/>
  <c r="D79" i="4"/>
  <c r="D85" i="4"/>
  <c r="C79" i="4"/>
  <c r="H58" i="2"/>
  <c r="D76" i="4"/>
  <c r="C76" i="4"/>
  <c r="D65" i="4"/>
  <c r="C65" i="4"/>
  <c r="H48" i="2"/>
  <c r="H61" i="4"/>
  <c r="H71" i="4"/>
  <c r="H79" i="4"/>
  <c r="G61" i="4"/>
  <c r="H110" i="2"/>
  <c r="D52" i="4"/>
  <c r="C52" i="4"/>
  <c r="H38" i="2"/>
  <c r="H50" i="4"/>
  <c r="H56" i="4"/>
  <c r="G50" i="4"/>
  <c r="H102" i="2"/>
  <c r="D40" i="4"/>
  <c r="C40" i="4"/>
  <c r="H27" i="2"/>
  <c r="D35" i="4"/>
  <c r="D46" i="4"/>
  <c r="C35" i="4"/>
  <c r="C46" i="4"/>
  <c r="H33" i="2"/>
  <c r="D33" i="4"/>
  <c r="C33" i="4"/>
  <c r="H21" i="2"/>
  <c r="H28" i="4"/>
  <c r="H34" i="4"/>
  <c r="G28" i="4"/>
  <c r="G34" i="4"/>
  <c r="H93" i="2"/>
  <c r="D28" i="4"/>
  <c r="C28" i="4"/>
  <c r="H18" i="2"/>
  <c r="H22" i="4"/>
  <c r="H26" i="4"/>
  <c r="G22" i="4"/>
  <c r="G26" i="4"/>
  <c r="H86" i="2"/>
  <c r="D20" i="4"/>
  <c r="C20" i="4"/>
  <c r="H11" i="2"/>
  <c r="H18" i="4"/>
  <c r="G18" i="4"/>
  <c r="E7" i="14"/>
  <c r="L14" i="7"/>
  <c r="H417" i="2"/>
  <c r="R18" i="8"/>
  <c r="H888" i="2"/>
  <c r="R37" i="8"/>
  <c r="H905" i="2"/>
  <c r="L19" i="7"/>
  <c r="H422" i="2"/>
  <c r="N29" i="8"/>
  <c r="H777" i="2"/>
  <c r="G34" i="8"/>
  <c r="H572" i="2"/>
  <c r="K40" i="8"/>
  <c r="H698" i="2"/>
  <c r="E54" i="9"/>
  <c r="H1094" i="2"/>
  <c r="K42" i="8"/>
  <c r="H700" i="2"/>
  <c r="C85" i="4"/>
  <c r="H17" i="7"/>
  <c r="H332" i="2"/>
  <c r="K17" i="7"/>
  <c r="H398" i="2"/>
  <c r="H31" i="7"/>
  <c r="H34" i="7"/>
  <c r="H349" i="2"/>
  <c r="H638" i="2"/>
  <c r="H758" i="2"/>
  <c r="N40" i="8"/>
  <c r="Q21" i="8"/>
  <c r="H562" i="2"/>
  <c r="H477" i="2"/>
  <c r="H945" i="2"/>
  <c r="D21" i="9"/>
  <c r="H953" i="2"/>
  <c r="H1192" i="2"/>
  <c r="F107" i="9"/>
  <c r="H1195" i="2"/>
  <c r="H627" i="2"/>
  <c r="H658" i="2"/>
  <c r="H1033" i="2"/>
  <c r="H564" i="2"/>
  <c r="H988" i="2"/>
  <c r="H1172" i="2"/>
  <c r="F87" i="9"/>
  <c r="H829" i="2"/>
  <c r="H771" i="2"/>
  <c r="H861" i="2"/>
  <c r="H775" i="2"/>
  <c r="Q26" i="8"/>
  <c r="H865" i="2"/>
  <c r="H563" i="2"/>
  <c r="H747" i="2"/>
  <c r="H664" i="2"/>
  <c r="H979" i="2"/>
  <c r="H950" i="2"/>
  <c r="H1121" i="2"/>
  <c r="H1131" i="2"/>
  <c r="H1133" i="2"/>
  <c r="H87" i="2"/>
  <c r="J34" i="8"/>
  <c r="Q29" i="8"/>
  <c r="H867" i="2"/>
  <c r="R39" i="8"/>
  <c r="H907" i="2"/>
  <c r="R35" i="8"/>
  <c r="H903" i="2"/>
  <c r="N34" i="8"/>
  <c r="O40" i="8"/>
  <c r="H561" i="2"/>
  <c r="H565" i="2"/>
  <c r="H1244" i="2"/>
  <c r="H662" i="2"/>
  <c r="H818" i="2"/>
  <c r="H782" i="2"/>
  <c r="Q34" i="8"/>
  <c r="H872" i="2"/>
  <c r="H1167" i="2"/>
  <c r="F98" i="9"/>
  <c r="H1178" i="2"/>
  <c r="Q40" i="8"/>
  <c r="H878" i="2"/>
  <c r="H788" i="2"/>
  <c r="F99" i="9"/>
  <c r="H1179" i="2"/>
  <c r="R34" i="8"/>
  <c r="H902" i="2"/>
  <c r="R38" i="8"/>
  <c r="H906" i="2"/>
  <c r="D40" i="8"/>
  <c r="G71" i="4"/>
  <c r="H120" i="2"/>
  <c r="H31" i="5"/>
  <c r="H36" i="5"/>
  <c r="C13" i="7"/>
  <c r="H218" i="2"/>
  <c r="D94" i="4"/>
  <c r="D42" i="8"/>
  <c r="H490" i="2"/>
  <c r="H488" i="2"/>
  <c r="E15" i="14"/>
  <c r="D15" i="14"/>
  <c r="H64" i="2"/>
  <c r="H977" i="2"/>
  <c r="D45" i="9"/>
  <c r="D46" i="9"/>
  <c r="H975" i="2"/>
  <c r="H1130" i="2"/>
  <c r="M17" i="7"/>
  <c r="G17" i="7"/>
  <c r="H310" i="2"/>
  <c r="D17" i="7"/>
  <c r="H244" i="2"/>
  <c r="E17" i="7"/>
  <c r="H266" i="2"/>
  <c r="L13" i="7"/>
  <c r="H416" i="2"/>
  <c r="J17" i="7"/>
  <c r="K31" i="7"/>
  <c r="K34" i="7"/>
  <c r="H415" i="2"/>
  <c r="D14" i="14"/>
  <c r="H37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412" i="2"/>
  <c r="H346" i="2"/>
  <c r="H37" i="4"/>
  <c r="H95" i="4"/>
  <c r="H82" i="2"/>
  <c r="E31" i="7"/>
  <c r="E34" i="7"/>
  <c r="H283" i="2"/>
  <c r="D56" i="4"/>
  <c r="D95" i="4"/>
  <c r="J31" i="7"/>
  <c r="J34" i="7"/>
  <c r="H393" i="2"/>
  <c r="L18" i="7"/>
  <c r="H421" i="2"/>
  <c r="H442" i="2"/>
  <c r="F17" i="7"/>
  <c r="I17" i="7"/>
  <c r="I31" i="7"/>
  <c r="I34" i="7"/>
  <c r="H371" i="2"/>
  <c r="H390" i="2"/>
  <c r="D31" i="7"/>
  <c r="C17" i="7"/>
  <c r="C31" i="7"/>
  <c r="C34" i="7"/>
  <c r="G31" i="7"/>
  <c r="H354" i="2"/>
  <c r="F31" i="7"/>
  <c r="H288" i="2"/>
  <c r="H324" i="2"/>
  <c r="G34" i="7"/>
  <c r="H327" i="2"/>
  <c r="D34" i="7"/>
  <c r="H261" i="2"/>
  <c r="H258" i="2"/>
  <c r="H222" i="2"/>
  <c r="H302" i="2"/>
  <c r="F34" i="7"/>
  <c r="H305" i="2"/>
  <c r="L17" i="7"/>
  <c r="H420" i="2"/>
  <c r="H918" i="2"/>
  <c r="C21" i="9"/>
  <c r="H921" i="2"/>
  <c r="Q24" i="8"/>
  <c r="H863" i="2"/>
  <c r="H764" i="2"/>
  <c r="Q14" i="8"/>
  <c r="H854" i="2"/>
  <c r="I42" i="8"/>
  <c r="H640" i="2"/>
  <c r="H654" i="2"/>
  <c r="R25" i="8"/>
  <c r="H894" i="2"/>
  <c r="R21" i="8"/>
  <c r="H891" i="2"/>
  <c r="H651" i="2"/>
  <c r="G19" i="8"/>
  <c r="H559" i="2"/>
  <c r="C94" i="4"/>
  <c r="H71" i="2"/>
  <c r="H69" i="2"/>
  <c r="G29" i="8"/>
  <c r="H567" i="2"/>
  <c r="R33" i="8"/>
  <c r="H901" i="2"/>
  <c r="I27" i="10"/>
  <c r="H1294" i="2"/>
  <c r="M31" i="7"/>
  <c r="M34" i="7"/>
  <c r="H459" i="2"/>
  <c r="H42" i="8"/>
  <c r="H610" i="2"/>
  <c r="C44" i="6"/>
  <c r="H212" i="2"/>
  <c r="E77" i="9"/>
  <c r="H1114" i="2"/>
  <c r="D87" i="9"/>
  <c r="H1081" i="2"/>
  <c r="E92" i="9"/>
  <c r="H1129" i="2"/>
  <c r="H1038" i="2"/>
  <c r="C98" i="9"/>
  <c r="H1049" i="2"/>
  <c r="H1043" i="2"/>
  <c r="E82" i="9"/>
  <c r="H1119" i="2"/>
  <c r="E73" i="9"/>
  <c r="E68" i="9"/>
  <c r="H1022" i="2"/>
  <c r="E58" i="9"/>
  <c r="H1098" i="2"/>
  <c r="E40" i="9"/>
  <c r="H1001" i="2"/>
  <c r="E35" i="9"/>
  <c r="H996" i="2"/>
  <c r="H974" i="2"/>
  <c r="C45" i="9"/>
  <c r="H942" i="2"/>
  <c r="E26" i="9"/>
  <c r="E21" i="9"/>
  <c r="H985" i="2"/>
  <c r="J41" i="8"/>
  <c r="R31" i="8"/>
  <c r="H899" i="2"/>
  <c r="F40" i="8"/>
  <c r="H548" i="2"/>
  <c r="E40" i="8"/>
  <c r="E42" i="8"/>
  <c r="H520" i="2"/>
  <c r="J32" i="8"/>
  <c r="G27" i="8"/>
  <c r="R26" i="8"/>
  <c r="H895" i="2"/>
  <c r="H655" i="2"/>
  <c r="H653" i="2"/>
  <c r="R24" i="8"/>
  <c r="H893" i="2"/>
  <c r="H506" i="2"/>
  <c r="N27" i="8"/>
  <c r="Q27" i="8"/>
  <c r="H866" i="2"/>
  <c r="H772" i="2"/>
  <c r="H566" i="2"/>
  <c r="J27" i="8"/>
  <c r="H652" i="2"/>
  <c r="R23" i="8"/>
  <c r="H892" i="2"/>
  <c r="H560" i="2"/>
  <c r="R20" i="8"/>
  <c r="H890" i="2"/>
  <c r="H650" i="2"/>
  <c r="M42" i="8"/>
  <c r="H760" i="2"/>
  <c r="Q15" i="8"/>
  <c r="H855" i="2"/>
  <c r="O42" i="8"/>
  <c r="H820" i="2"/>
  <c r="Q12" i="8"/>
  <c r="H852" i="2"/>
  <c r="H853" i="2"/>
  <c r="R13" i="8"/>
  <c r="H883" i="2"/>
  <c r="Q16" i="8"/>
  <c r="H856" i="2"/>
  <c r="L42" i="8"/>
  <c r="H730" i="2"/>
  <c r="H763" i="2"/>
  <c r="N19" i="8"/>
  <c r="J17" i="8"/>
  <c r="J16" i="8"/>
  <c r="H646" i="2"/>
  <c r="H644" i="2"/>
  <c r="J12" i="8"/>
  <c r="H642" i="2"/>
  <c r="J19" i="8"/>
  <c r="J11" i="8"/>
  <c r="H368" i="2"/>
  <c r="L23" i="7"/>
  <c r="H426" i="2"/>
  <c r="L26" i="7"/>
  <c r="H429" i="2"/>
  <c r="H280" i="2"/>
  <c r="H239" i="2"/>
  <c r="L34" i="7"/>
  <c r="E11" i="14"/>
  <c r="L31" i="7"/>
  <c r="H434" i="2"/>
  <c r="H236" i="2"/>
  <c r="H161" i="2"/>
  <c r="G31" i="5"/>
  <c r="C31" i="5"/>
  <c r="H143" i="2"/>
  <c r="H137" i="2"/>
  <c r="G79" i="4"/>
  <c r="D11" i="12"/>
  <c r="G56" i="4"/>
  <c r="G37" i="4"/>
  <c r="C11" i="14"/>
  <c r="H79" i="2"/>
  <c r="H57" i="2"/>
  <c r="H22" i="2"/>
  <c r="C56" i="4"/>
  <c r="D15" i="12"/>
  <c r="D44" i="6"/>
  <c r="D46" i="6"/>
  <c r="H33" i="5"/>
  <c r="D33" i="5"/>
  <c r="D36" i="5"/>
  <c r="B98" i="4"/>
  <c r="B50" i="5"/>
  <c r="B38" i="7"/>
  <c r="R14" i="8"/>
  <c r="H884" i="2"/>
  <c r="J29" i="8"/>
  <c r="R12" i="8"/>
  <c r="H882" i="2"/>
  <c r="H456" i="2"/>
  <c r="D12" i="12"/>
  <c r="F42" i="8"/>
  <c r="H550" i="2"/>
  <c r="H94" i="2"/>
  <c r="D4" i="12"/>
  <c r="C46" i="6"/>
  <c r="H214" i="2"/>
  <c r="D98" i="9"/>
  <c r="D99" i="9"/>
  <c r="H1093" i="2"/>
  <c r="E87" i="9"/>
  <c r="H1124" i="2"/>
  <c r="C99" i="9"/>
  <c r="H1050" i="2"/>
  <c r="H1110" i="2"/>
  <c r="H1108" i="2"/>
  <c r="C46" i="9"/>
  <c r="H943" i="2"/>
  <c r="H987" i="2"/>
  <c r="E45" i="9"/>
  <c r="H669" i="2"/>
  <c r="R41" i="8"/>
  <c r="H909" i="2"/>
  <c r="R32" i="8"/>
  <c r="H900" i="2"/>
  <c r="H660" i="2"/>
  <c r="G40" i="8"/>
  <c r="H518" i="2"/>
  <c r="H657" i="2"/>
  <c r="R29" i="8"/>
  <c r="H897" i="2"/>
  <c r="H776" i="2"/>
  <c r="R27" i="8"/>
  <c r="H896" i="2"/>
  <c r="H656" i="2"/>
  <c r="R15" i="8"/>
  <c r="H885" i="2"/>
  <c r="H769" i="2"/>
  <c r="N42" i="8"/>
  <c r="H790" i="2"/>
  <c r="Q19" i="8"/>
  <c r="R19" i="8"/>
  <c r="R17" i="8"/>
  <c r="H887" i="2"/>
  <c r="H647" i="2"/>
  <c r="R16" i="8"/>
  <c r="H886" i="2"/>
  <c r="H649" i="2"/>
  <c r="H641" i="2"/>
  <c r="R11" i="8"/>
  <c r="H881" i="2"/>
  <c r="D11" i="14"/>
  <c r="H437" i="2"/>
  <c r="G36" i="5"/>
  <c r="H174" i="2"/>
  <c r="H170" i="2"/>
  <c r="C36" i="5"/>
  <c r="H147" i="2"/>
  <c r="C33" i="5"/>
  <c r="H144" i="2"/>
  <c r="G33" i="5"/>
  <c r="H171" i="2"/>
  <c r="D10" i="12"/>
  <c r="H124" i="2"/>
  <c r="D13" i="12"/>
  <c r="D18" i="12"/>
  <c r="D5" i="12"/>
  <c r="D19" i="12"/>
  <c r="H107" i="2"/>
  <c r="G95" i="4"/>
  <c r="C7" i="14"/>
  <c r="D7" i="14"/>
  <c r="H41" i="2"/>
  <c r="C95" i="4"/>
  <c r="H37" i="5"/>
  <c r="D42" i="5"/>
  <c r="D45" i="5"/>
  <c r="D37" i="5"/>
  <c r="E10" i="14"/>
  <c r="D10" i="14"/>
  <c r="E98" i="9"/>
  <c r="H1135" i="2"/>
  <c r="H1092" i="2"/>
  <c r="H1006" i="2"/>
  <c r="E46" i="9"/>
  <c r="H1007" i="2"/>
  <c r="J40" i="8"/>
  <c r="H578" i="2"/>
  <c r="G42" i="8"/>
  <c r="H580" i="2"/>
  <c r="Q42" i="8"/>
  <c r="H880" i="2"/>
  <c r="H859" i="2"/>
  <c r="H889" i="2"/>
  <c r="D8" i="12"/>
  <c r="C42" i="5"/>
  <c r="H153" i="2"/>
  <c r="C37" i="5"/>
  <c r="D21" i="12"/>
  <c r="G37" i="5"/>
  <c r="H175" i="2"/>
  <c r="H125" i="2"/>
  <c r="E6" i="14"/>
  <c r="H72" i="2"/>
  <c r="D6" i="12"/>
  <c r="D20" i="12"/>
  <c r="C6" i="14"/>
  <c r="D16" i="12"/>
  <c r="H42" i="5"/>
  <c r="E99" i="9"/>
  <c r="H1136" i="2"/>
  <c r="H668" i="2"/>
  <c r="R40" i="8"/>
  <c r="J42" i="8"/>
  <c r="H670" i="2"/>
  <c r="C45" i="5"/>
  <c r="H156" i="2"/>
  <c r="H148" i="2"/>
  <c r="G42" i="5"/>
  <c r="G44" i="5"/>
  <c r="H178" i="2"/>
  <c r="D23" i="12"/>
  <c r="D22" i="12"/>
  <c r="D24" i="12"/>
  <c r="D6" i="14"/>
  <c r="H45" i="5"/>
  <c r="D44" i="5"/>
  <c r="H44" i="5"/>
  <c r="H908" i="2"/>
  <c r="R42" i="8"/>
  <c r="H910" i="2"/>
  <c r="C44" i="5"/>
  <c r="E8" i="14"/>
  <c r="D8" i="14"/>
  <c r="H176" i="2"/>
  <c r="G45" i="5"/>
  <c r="H179" i="2"/>
  <c r="H155" i="2"/>
</calcChain>
</file>

<file path=xl/sharedStrings.xml><?xml version="1.0" encoding="utf-8"?>
<sst xmlns="http://schemas.openxmlformats.org/spreadsheetml/2006/main" count="4170" uniqueCount="974">
  <si>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</si>
  <si>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</si>
  <si>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</si>
  <si>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</si>
  <si>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</si>
  <si>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</si>
  <si>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</si>
  <si>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</si>
  <si>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</si>
  <si>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</si>
  <si>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</si>
  <si>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</si>
  <si>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</si>
  <si>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</si>
  <si>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</si>
  <si>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</si>
  <si>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</si>
  <si>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</si>
  <si>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</si>
  <si>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</si>
  <si>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</si>
  <si>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</si>
  <si>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</si>
  <si>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</si>
  <si>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</si>
  <si>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</si>
  <si>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</si>
  <si>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</si>
  <si>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</si>
  <si>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</si>
  <si>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</si>
  <si>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</si>
  <si>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</si>
  <si>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</si>
  <si>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</si>
  <si>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</si>
  <si>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</si>
  <si>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</si>
  <si>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</si>
  <si>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</si>
  <si>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</si>
  <si>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</si>
  <si>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</si>
  <si>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</si>
  <si>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</si>
  <si>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</si>
  <si>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</si>
  <si>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</si>
  <si>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</si>
  <si>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</si>
  <si>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</si>
  <si>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</si>
  <si>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</si>
  <si>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</si>
  <si>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</si>
  <si>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</si>
  <si>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</si>
  <si>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</si>
  <si>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</si>
  <si>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</si>
  <si>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</si>
  <si>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</si>
  <si>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</si>
  <si>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</si>
  <si>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</si>
  <si>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</si>
  <si>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</si>
  <si>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</si>
  <si>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</si>
  <si>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</si>
  <si>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</si>
  <si>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</si>
  <si>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</si>
  <si>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</si>
  <si>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</si>
  <si>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</si>
  <si>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</si>
  <si>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</si>
  <si>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</si>
  <si>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</si>
  <si>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</si>
  <si>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</si>
  <si>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</si>
  <si>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</si>
  <si>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</si>
  <si>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</si>
  <si>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</si>
  <si>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</si>
  <si>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</si>
  <si>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</si>
  <si>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</si>
  <si>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</si>
  <si>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</si>
  <si>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</si>
  <si>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</si>
  <si>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</si>
  <si>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</si>
  <si>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</si>
  <si>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</si>
  <si>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</si>
  <si>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</si>
  <si>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</si>
  <si>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</si>
  <si>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</si>
  <si>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</si>
  <si>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</si>
  <si>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</si>
  <si>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</si>
  <si>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</si>
  <si>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</si>
  <si>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</si>
  <si>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</si>
  <si>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</si>
  <si>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</si>
  <si>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</si>
  <si>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</si>
  <si>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</si>
  <si>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</si>
  <si>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</si>
  <si>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</si>
  <si>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</si>
  <si>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</si>
  <si>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</si>
  <si>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</si>
  <si>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</si>
  <si>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</si>
  <si>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</si>
  <si>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</si>
  <si>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</si>
  <si>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</si>
  <si>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</si>
  <si>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</si>
  <si>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</si>
  <si>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</si>
  <si>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</si>
  <si>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</si>
  <si>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</si>
  <si>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</si>
  <si>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</si>
  <si>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</si>
  <si>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</si>
  <si>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</si>
  <si>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</si>
  <si>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</si>
  <si>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</si>
  <si>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</si>
  <si>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</si>
  <si>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</si>
  <si>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</si>
  <si>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</si>
  <si>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</si>
  <si>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</si>
  <si>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</si>
  <si>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</si>
  <si>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</si>
  <si>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</si>
  <si>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</si>
  <si>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</si>
  <si>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</si>
  <si>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</si>
  <si>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</si>
  <si>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</si>
  <si>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</si>
  <si>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</si>
  <si>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</si>
  <si>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</si>
  <si>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</si>
  <si>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</si>
  <si>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</si>
  <si>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</si>
  <si>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</si>
  <si>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</si>
  <si>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</si>
  <si>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</si>
  <si>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</si>
  <si>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</si>
  <si>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</si>
  <si>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</si>
  <si>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</si>
  <si>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</si>
  <si>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</si>
  <si>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</si>
  <si>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</si>
  <si>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</si>
  <si>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</si>
  <si>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</si>
  <si>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</si>
  <si>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</si>
  <si>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</si>
  <si>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</si>
  <si>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</si>
  <si>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</si>
  <si>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</si>
  <si>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</si>
  <si>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</si>
  <si>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</si>
  <si>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</si>
  <si>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</si>
  <si>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</si>
  <si>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</si>
  <si>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</si>
  <si>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</si>
  <si>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</si>
  <si>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</si>
  <si>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</si>
  <si>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</si>
  <si>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</si>
  <si>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</si>
  <si>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</si>
  <si>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</si>
  <si>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</si>
  <si>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</si>
  <si>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</si>
  <si>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</si>
  <si>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</si>
  <si>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</si>
  <si>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</si>
  <si>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</si>
  <si>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</si>
  <si>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</si>
  <si>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</si>
  <si>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</si>
  <si>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</si>
  <si>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</si>
  <si>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</si>
  <si>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</si>
  <si>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</si>
  <si>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</si>
  <si>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</si>
  <si>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</si>
  <si>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</si>
  <si>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</si>
  <si>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</si>
  <si>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</si>
  <si>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</si>
  <si>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</si>
  <si>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</si>
  <si>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</si>
  <si>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</si>
  <si>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</si>
  <si>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</si>
  <si>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</si>
  <si>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</si>
  <si>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</si>
  <si>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</si>
  <si>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</si>
  <si>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</si>
  <si>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</si>
  <si>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</si>
  <si>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</si>
  <si>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</si>
  <si>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</si>
  <si>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</si>
  <si>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</si>
  <si>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</si>
  <si>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</si>
  <si>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</si>
  <si>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</si>
  <si>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</si>
  <si>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</si>
  <si>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</si>
  <si>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</si>
  <si>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</si>
  <si>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</si>
  <si>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</si>
  <si>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</si>
  <si>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</si>
  <si>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</si>
  <si>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</si>
  <si>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</si>
  <si>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</si>
  <si>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</si>
  <si>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</si>
  <si>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</si>
  <si>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</si>
  <si>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</si>
  <si>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</si>
  <si>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</si>
  <si>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</si>
  <si>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</si>
  <si>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</si>
  <si>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</si>
  <si>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</si>
  <si>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</si>
  <si>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</si>
  <si>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</si>
  <si>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</si>
  <si>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</si>
  <si>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</si>
  <si>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</si>
  <si>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</si>
  <si>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</si>
  <si>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</si>
  <si>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</si>
  <si>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</si>
  <si>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</si>
  <si>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</si>
  <si>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</si>
  <si>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</si>
  <si>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</si>
  <si>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</si>
  <si>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</si>
  <si>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</si>
  <si>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</si>
  <si>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</si>
  <si>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</si>
  <si>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</si>
  <si>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</si>
  <si>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</si>
  <si>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</si>
  <si>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</si>
  <si>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</si>
  <si>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</si>
  <si>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</si>
  <si>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</si>
  <si>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</si>
  <si>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</si>
  <si>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</si>
  <si>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</si>
  <si>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</si>
  <si>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</si>
  <si>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</si>
  <si>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</si>
  <si>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</si>
  <si>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</si>
  <si>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</si>
  <si>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</si>
  <si>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</si>
  <si>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</si>
  <si>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</si>
  <si>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</si>
  <si>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</si>
  <si>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</si>
  <si>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</si>
  <si>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</si>
  <si>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</si>
  <si>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</si>
  <si>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</si>
  <si>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</si>
  <si>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</si>
  <si>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</si>
  <si>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</si>
  <si>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</si>
  <si>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</si>
  <si>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</si>
  <si>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</si>
  <si>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</si>
  <si>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</si>
  <si>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</si>
  <si>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</si>
  <si>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</si>
  <si>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</si>
  <si>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</si>
  <si>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</si>
  <si>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</si>
  <si>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</si>
  <si>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</si>
  <si>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</si>
  <si>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</si>
  <si>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</si>
  <si>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</si>
  <si>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</si>
  <si>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</si>
  <si>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</si>
  <si>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</si>
  <si>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</si>
  <si>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</si>
  <si>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</si>
  <si>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</si>
  <si>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</si>
  <si>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</si>
  <si>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</si>
  <si>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</si>
  <si>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</si>
  <si>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</si>
  <si>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</si>
  <si>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</si>
  <si>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</si>
  <si>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</si>
  <si>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</si>
  <si>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</si>
  <si>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</si>
  <si>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</si>
  <si>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</si>
  <si>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</si>
  <si>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</si>
  <si>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</si>
  <si>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</si>
  <si>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</si>
  <si>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</si>
  <si>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</si>
  <si>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</si>
  <si>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</si>
  <si>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</si>
  <si>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</si>
  <si>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</si>
  <si>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</si>
  <si>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</si>
  <si>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</si>
  <si>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</si>
  <si>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</si>
  <si>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</si>
  <si>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</si>
  <si>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</si>
  <si>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</si>
  <si>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</si>
  <si>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</si>
  <si>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</si>
  <si>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</si>
  <si>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</si>
  <si>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</si>
  <si>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</si>
  <si>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</si>
  <si>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</si>
  <si>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</si>
  <si>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</si>
  <si>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</si>
  <si>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</si>
  <si>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</si>
  <si>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</si>
  <si>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</si>
  <si>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</si>
  <si>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</si>
  <si>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</si>
  <si>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</si>
  <si>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</si>
  <si>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</si>
  <si>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</si>
  <si>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</si>
  <si>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</si>
  <si>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</si>
  <si>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</si>
  <si>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</si>
  <si>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</si>
  <si>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</si>
  <si>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</si>
  <si>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</si>
  <si>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</si>
  <si>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</si>
  <si>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</si>
  <si>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</si>
  <si>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</si>
  <si>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</si>
  <si>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</si>
  <si>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</si>
  <si>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</si>
  <si>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</si>
  <si>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</si>
  <si>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</si>
  <si>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</si>
  <si>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</si>
  <si>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</si>
  <si>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</si>
  <si>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</si>
  <si>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</si>
  <si>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</si>
  <si>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</si>
  <si>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</si>
  <si>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</si>
  <si>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</si>
  <si>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</si>
  <si>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</si>
  <si>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</si>
  <si>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</si>
  <si>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</si>
  <si>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</si>
  <si>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</si>
  <si>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</si>
  <si>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</si>
  <si>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</si>
  <si>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</si>
  <si>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</si>
  <si>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</si>
  <si>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</si>
  <si>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</si>
  <si>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</si>
  <si>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</si>
  <si>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</si>
  <si>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</si>
  <si>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</si>
  <si>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</si>
  <si>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</si>
  <si>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</si>
  <si>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</si>
  <si>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</si>
  <si>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</si>
  <si>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</si>
  <si>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</si>
  <si>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</si>
  <si>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</si>
  <si>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</si>
  <si>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</si>
  <si>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</si>
  <si>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</si>
  <si>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</si>
  <si>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</si>
  <si>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</si>
  <si>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</si>
  <si>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</si>
  <si>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</si>
  <si>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</si>
  <si>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</si>
  <si>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</si>
  <si>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</si>
  <si>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</si>
  <si>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</si>
  <si>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</si>
  <si>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</si>
  <si>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</si>
  <si>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</si>
  <si>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</si>
  <si>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</si>
  <si>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</si>
  <si>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</si>
  <si>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</si>
  <si>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</si>
  <si>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</si>
  <si>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</si>
  <si>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</si>
  <si>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</si>
  <si>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</si>
  <si>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</si>
  <si>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</si>
  <si>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</si>
  <si>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</si>
  <si>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</si>
  <si>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</si>
  <si>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</si>
  <si>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</si>
  <si>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</si>
  <si>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</si>
  <si>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</si>
  <si>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</si>
  <si>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</si>
  <si>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</si>
  <si>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</si>
  <si>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</si>
  <si>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</si>
  <si>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</si>
  <si>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</si>
  <si>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</si>
  <si>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</si>
  <si>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</si>
  <si>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</si>
  <si>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</si>
  <si>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</si>
  <si>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</si>
  <si>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</si>
  <si>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</si>
  <si>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</si>
  <si>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</si>
  <si>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</si>
  <si>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</si>
  <si>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</si>
  <si>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</si>
  <si>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</si>
  <si>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</si>
  <si>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</si>
  <si>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</si>
  <si>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</si>
  <si>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</si>
  <si>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</si>
  <si>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</si>
  <si>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</si>
  <si>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</si>
  <si>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</si>
  <si>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</si>
  <si>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</si>
  <si>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</si>
  <si>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</si>
  <si>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</si>
  <si>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</si>
  <si>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</si>
  <si>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</si>
  <si>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</si>
  <si>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</si>
  <si>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</si>
  <si>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</si>
  <si>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</si>
  <si>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</si>
  <si>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</si>
  <si>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</si>
  <si>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</si>
  <si>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</si>
  <si>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</si>
  <si>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</si>
  <si>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</si>
  <si>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</si>
  <si>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</si>
  <si>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</si>
  <si>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</si>
  <si>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</si>
  <si>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</si>
  <si>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</si>
  <si>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</si>
  <si>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</si>
  <si>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</si>
  <si>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</si>
  <si>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</si>
  <si>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</si>
  <si>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</si>
  <si>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</si>
  <si>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</si>
  <si>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</si>
  <si>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</si>
  <si>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</si>
  <si>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</si>
  <si>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</si>
  <si>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</si>
  <si>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</si>
  <si>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</si>
  <si>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</si>
  <si>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</si>
  <si>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</si>
  <si>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</si>
  <si>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</si>
  <si>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</si>
  <si>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</si>
  <si>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</si>
  <si>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</si>
  <si>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</si>
  <si>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</si>
  <si>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</si>
  <si>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</si>
  <si>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</si>
  <si>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</si>
  <si>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</si>
  <si>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</si>
  <si>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</si>
  <si>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</si>
  <si>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</si>
  <si>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</si>
  <si>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</si>
  <si>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</si>
  <si>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</si>
  <si>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</si>
  <si>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</si>
  <si>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</si>
  <si>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</si>
  <si>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</si>
  <si>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</si>
  <si>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</si>
  <si>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</si>
  <si>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</si>
  <si>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</si>
  <si>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</si>
  <si>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</si>
  <si>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</si>
  <si>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</si>
  <si>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</si>
  <si>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</si>
  <si>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</si>
  <si>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</si>
  <si>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</si>
  <si>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</si>
  <si>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</si>
  <si>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</si>
  <si>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</si>
  <si>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</si>
  <si>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</si>
  <si>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</si>
  <si>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</si>
  <si>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</si>
  <si>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</si>
  <si>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</si>
  <si>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</si>
  <si>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</si>
  <si>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</si>
  <si>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</si>
  <si>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</si>
  <si>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</si>
  <si>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</si>
  <si>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</si>
  <si>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</si>
  <si>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</si>
  <si>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</si>
  <si>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</si>
  <si>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</si>
  <si>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</si>
  <si>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</si>
  <si>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</si>
  <si>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</si>
  <si>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</si>
  <si>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</si>
  <si>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</si>
  <si>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</si>
  <si>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</si>
  <si>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</si>
  <si>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</si>
  <si>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</si>
  <si>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</si>
  <si>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</si>
  <si>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</si>
  <si>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</si>
  <si>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</si>
  <si>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</si>
  <si>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</si>
  <si>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</si>
  <si>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</si>
  <si>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</si>
  <si>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</si>
  <si>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</si>
  <si>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</si>
  <si>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</si>
  <si>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</si>
  <si>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</si>
  <si>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</si>
  <si>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</si>
  <si>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</si>
  <si>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</si>
  <si>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</si>
  <si>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</si>
  <si>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</si>
  <si>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</si>
  <si>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</si>
  <si>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</si>
  <si>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</si>
  <si>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</si>
  <si>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</si>
  <si>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</si>
  <si>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</si>
  <si>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</si>
  <si>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</si>
  <si>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</si>
  <si>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</si>
  <si>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</si>
  <si>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</si>
  <si>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</si>
  <si>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</si>
  <si>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</si>
  <si>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</si>
  <si>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</si>
  <si>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</si>
  <si>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</si>
  <si>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</si>
  <si>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</si>
  <si>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</si>
  <si>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</si>
  <si>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</si>
  <si>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</si>
  <si>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</si>
  <si>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</si>
  <si>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</si>
  <si>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</si>
  <si>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</si>
  <si>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</si>
  <si>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</si>
  <si>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</si>
  <si>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</si>
  <si>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</si>
  <si>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</si>
  <si>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</si>
  <si>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</si>
  <si>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</si>
  <si>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</si>
  <si>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</si>
  <si>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</si>
  <si>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</si>
  <si>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</si>
  <si>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</si>
  <si>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</si>
  <si>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</si>
  <si>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</si>
  <si>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</si>
  <si>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</si>
  <si>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</si>
  <si>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</si>
  <si>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</si>
  <si>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</si>
  <si>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</si>
  <si>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</si>
  <si>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</si>
  <si>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</si>
  <si>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</si>
  <si>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</si>
  <si>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</si>
  <si>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</si>
  <si>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</si>
  <si>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</si>
  <si>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</si>
  <si>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</si>
  <si>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</si>
  <si>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</si>
  <si>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</si>
  <si>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</si>
  <si>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</si>
  <si>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</si>
  <si>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</si>
  <si>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</si>
  <si>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</si>
  <si>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</si>
  <si>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</si>
  <si>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</si>
  <si>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</si>
  <si>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</si>
  <si>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</si>
  <si>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</si>
  <si>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</si>
  <si>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</si>
  <si>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</si>
  <si>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</si>
  <si>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</si>
  <si>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</si>
  <si>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</si>
  <si>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</si>
  <si>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</si>
  <si>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</si>
  <si>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</si>
  <si>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</si>
  <si>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</si>
  <si>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</si>
  <si>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</si>
  <si>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</si>
  <si>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</si>
  <si>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</si>
  <si>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</si>
  <si>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</si>
  <si>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</si>
  <si>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</si>
  <si>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</si>
  <si>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</si>
  <si>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</si>
  <si>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</si>
  <si>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</si>
  <si>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</si>
  <si>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</si>
  <si>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</si>
  <si>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</si>
  <si>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</si>
  <si>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</si>
  <si>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</si>
  <si>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</si>
  <si>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</si>
  <si>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</si>
  <si>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</si>
  <si>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</si>
  <si>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</si>
  <si>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</si>
  <si>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</si>
  <si>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</si>
  <si>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</si>
  <si>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</si>
  <si>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</si>
  <si>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</si>
  <si>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</si>
  <si>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</si>
  <si>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</si>
  <si>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</si>
  <si>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</si>
  <si>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</si>
  <si>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</si>
  <si>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</si>
  <si>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</si>
  <si>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</si>
  <si>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</si>
  <si>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</si>
  <si>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</si>
  <si>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</si>
  <si>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</si>
  <si>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</si>
  <si>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</si>
  <si>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</si>
  <si>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</si>
  <si>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</si>
  <si>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</si>
  <si>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</si>
  <si>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</si>
  <si>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</si>
  <si>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</si>
  <si>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</si>
  <si>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</si>
  <si>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</si>
  <si>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</si>
  <si>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</si>
  <si>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</si>
  <si>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</si>
  <si>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</si>
  <si>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</si>
  <si>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</si>
  <si>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</si>
  <si>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</si>
  <si>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</si>
  <si>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</si>
  <si>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</si>
  <si>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</si>
  <si>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</si>
  <si>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</si>
  <si>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</si>
  <si>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</si>
  <si>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</si>
  <si>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</si>
  <si>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</si>
  <si>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</si>
  <si>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</si>
  <si>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</si>
  <si>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</si>
  <si>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</si>
  <si>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</si>
  <si>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</si>
  <si>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</si>
  <si>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</si>
  <si>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</si>
  <si>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</si>
  <si>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</si>
  <si>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</si>
  <si>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</si>
  <si>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</si>
  <si>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</si>
  <si>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</si>
  <si>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</si>
  <si>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</si>
  <si>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</si>
  <si>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</si>
  <si>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</si>
  <si>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</si>
  <si>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</si>
  <si>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</si>
  <si>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</si>
  <si>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</si>
  <si>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</si>
  <si>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</si>
  <si>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</si>
  <si>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</si>
  <si>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</si>
  <si>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</si>
  <si>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</si>
  <si>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</si>
  <si>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</si>
  <si>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</si>
  <si>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</si>
  <si>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</si>
  <si>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</si>
  <si>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</si>
  <si>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</si>
  <si>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</si>
  <si>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</si>
  <si>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</si>
  <si>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</si>
  <si>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</si>
  <si>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</si>
  <si>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</si>
  <si>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</si>
  <si>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</si>
  <si>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</si>
  <si>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</si>
  <si>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</si>
  <si>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</si>
  <si>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</si>
  <si>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</si>
  <si>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</si>
  <si>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</si>
  <si>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</si>
  <si>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</si>
  <si>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</si>
  <si>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</si>
  <si>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</si>
  <si>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</si>
  <si>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</si>
  <si>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</si>
  <si>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</si>
  <si>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</si>
  <si>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</si>
  <si>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</si>
  <si>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ОГНЯН ДОНЕВ</t>
  </si>
  <si>
    <t>ИЗПЪЛНИТЕЛЕН ДИРЕКТОР</t>
  </si>
  <si>
    <t>гр.СОФИЯ, ул."ИЛИЕНСКО ШОСЕ" №16</t>
  </si>
  <si>
    <t>СОФАРМА АД</t>
  </si>
  <si>
    <t>ЛЮДМИЛА БОНДЖОВА</t>
  </si>
  <si>
    <t>www.sopharma.bg</t>
  </si>
  <si>
    <t>РЪКОВОДИТЕЛ НА ОТДЕЛ "РИПОРТИНГ"</t>
  </si>
  <si>
    <t>02 813 41 45</t>
  </si>
  <si>
    <t>гр.СОФИЯ, ул."ЛЪЧЕЗАР СТАНЧЕВ" №5, ЕТ.10</t>
  </si>
  <si>
    <t>Lbondzhova@sopharma.bg</t>
  </si>
  <si>
    <t>02 813 42 00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</si>
</sst>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0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9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0" xfId="9" applyNumberFormat="1" applyFont="1" applyProtection="1"/>
    <xf numFmtId="3" fontId="3" fillId="0" borderId="0" xfId="9" applyNumberFormat="1" applyFont="1" applyAlignment="1" applyProtection="1"/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Нормален" xfId="0" builtinId="0"/>
    <cellStyle name="Процент" xfId="15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zoomScale="85" zoomScaleNormal="100" zoomScaleSheetLayoutView="85" workbookViewId="0">
      <selection activeCell="B12" sqref="B12"/>
    </sheetView>
  </sheetViews>
  <sheetFormatPr defaultColWidth="9.140625" defaultRowHeight="15.75"/>
  <cols>
    <col min="1" max="1" width="30.7109375" style="655" customWidth="1"/>
    <col min="2" max="2" width="65.7109375" style="655" customWidth="1"/>
    <col min="3" max="26" width="11.42578125" style="655" customWidth="1"/>
    <col min="27" max="27" width="9.85546875" style="655" bestFit="1" customWidth="1"/>
    <col min="28" max="256" width="11.42578125" style="655" customWidth="1"/>
    <col min="257" max="16384" width="9.140625" style="655"/>
  </cols>
  <sheetData>
    <row r="1" spans="1:27">
      <c r="A1" s="1" t="s">
        <v>937</v>
      </c>
      <c r="B1" s="2"/>
      <c r="Z1" s="666">
        <v>1</v>
      </c>
      <c r="AA1" s="667">
        <f>IF(ISBLANK(_endDate),"",_endDate)</f>
        <v>42735</v>
      </c>
    </row>
    <row r="2" spans="1:27">
      <c r="A2" s="654" t="s">
        <v>938</v>
      </c>
      <c r="B2" s="649"/>
      <c r="Z2" s="666">
        <v>2</v>
      </c>
      <c r="AA2" s="667">
        <f>IF(ISBLANK(_pdeReportingDate),"",_pdeReportingDate)</f>
        <v>42795</v>
      </c>
    </row>
    <row r="3" spans="1:27">
      <c r="A3" s="650" t="s">
        <v>935</v>
      </c>
      <c r="B3" s="651"/>
      <c r="Z3" s="666">
        <v>3</v>
      </c>
      <c r="AA3" s="667" t="str">
        <f>IF(ISBLANK(_authorName),"",_authorName)</f>
        <v>ЛЮДМИЛА БОНДЖОВА</v>
      </c>
    </row>
    <row r="4" spans="1:27">
      <c r="A4" s="648" t="s">
        <v>961</v>
      </c>
      <c r="B4" s="649"/>
    </row>
    <row r="5" spans="1:27" ht="47.25">
      <c r="A5" s="652" t="s">
        <v>903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42370</v>
      </c>
    </row>
    <row r="10" spans="1:27">
      <c r="A10" s="7" t="s">
        <v>2</v>
      </c>
      <c r="B10" s="547">
        <v>42735</v>
      </c>
    </row>
    <row r="11" spans="1:27">
      <c r="A11" s="7" t="s">
        <v>950</v>
      </c>
      <c r="B11" s="547">
        <v>42795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966</v>
      </c>
    </row>
    <row r="15" spans="1:27">
      <c r="A15" s="10" t="s">
        <v>942</v>
      </c>
      <c r="B15" s="548" t="s">
        <v>898</v>
      </c>
    </row>
    <row r="16" spans="1:27">
      <c r="A16" s="7" t="s">
        <v>3</v>
      </c>
      <c r="B16" s="546" t="s">
        <v>962</v>
      </c>
    </row>
    <row r="17" spans="1:2">
      <c r="A17" s="7" t="s">
        <v>894</v>
      </c>
      <c r="B17" s="546" t="s">
        <v>963</v>
      </c>
    </row>
    <row r="18" spans="1:2">
      <c r="A18" s="7" t="s">
        <v>893</v>
      </c>
      <c r="B18" s="546" t="s">
        <v>964</v>
      </c>
    </row>
    <row r="19" spans="1:2">
      <c r="A19" s="7" t="s">
        <v>4</v>
      </c>
      <c r="B19" s="546" t="s">
        <v>965</v>
      </c>
    </row>
    <row r="20" spans="1:2">
      <c r="A20" s="7" t="s">
        <v>5</v>
      </c>
      <c r="B20" s="546" t="s">
        <v>971</v>
      </c>
    </row>
    <row r="21" spans="1:2">
      <c r="A21" s="10" t="s">
        <v>6</v>
      </c>
      <c r="B21" s="548" t="s">
        <v>973</v>
      </c>
    </row>
    <row r="22" spans="1:2">
      <c r="A22" s="10" t="s">
        <v>891</v>
      </c>
      <c r="B22" s="548" t="s">
        <v>970</v>
      </c>
    </row>
    <row r="23" spans="1:2">
      <c r="A23" s="10" t="s">
        <v>7</v>
      </c>
      <c r="B23" s="656" t="s">
        <v>972</v>
      </c>
    </row>
    <row r="24" spans="1:2">
      <c r="A24" s="10" t="s">
        <v>892</v>
      </c>
      <c r="B24" s="657" t="s">
        <v>968</v>
      </c>
    </row>
    <row r="25" spans="1:2">
      <c r="A25" s="7" t="s">
        <v>895</v>
      </c>
      <c r="B25" s="658"/>
    </row>
    <row r="26" spans="1:2">
      <c r="A26" s="10" t="s">
        <v>943</v>
      </c>
      <c r="B26" s="668" t="s">
        <v>967</v>
      </c>
    </row>
    <row r="27" spans="1:2">
      <c r="A27" s="10" t="s">
        <v>944</v>
      </c>
      <c r="B27" s="548" t="s">
        <v>969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85" orientation="portrait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5.2097584885382388E-2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0.10331005947763124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0.1251708397482646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5.4316854962440472E-2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1.0705982763694257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1.3898842645867291</v>
      </c>
    </row>
    <row r="11" spans="1:5" ht="63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0.85243183086424812</v>
      </c>
    </row>
    <row r="12" spans="1:5" ht="47.25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7.2007541245125151E-2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7.1011289798826566E-2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1.6818994857056422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1.0425983293072145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0.10574087992137365</v>
      </c>
    </row>
    <row r="19" spans="1:5" ht="31.5">
      <c r="A19" s="561">
        <v>13</v>
      </c>
      <c r="B19" s="559" t="s">
        <v>907</v>
      </c>
      <c r="C19" s="560" t="s">
        <v>880</v>
      </c>
      <c r="D19" s="610">
        <f>D4/D5</f>
        <v>0.82535245178031613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0.43394176368616666</v>
      </c>
    </row>
    <row r="21" spans="1:5" ht="31.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69650</v>
      </c>
      <c r="E21" s="665"/>
    </row>
    <row r="22" spans="1:5" ht="63">
      <c r="A22" s="561">
        <v>16</v>
      </c>
      <c r="B22" s="559" t="s">
        <v>887</v>
      </c>
      <c r="C22" s="560" t="s">
        <v>888</v>
      </c>
      <c r="D22" s="616">
        <f>D21/'1-Баланс'!G37</f>
        <v>0.15527050284012378</v>
      </c>
    </row>
    <row r="23" spans="1:5" ht="31.5">
      <c r="A23" s="561">
        <v>17</v>
      </c>
      <c r="B23" s="559" t="s">
        <v>952</v>
      </c>
      <c r="C23" s="560" t="s">
        <v>953</v>
      </c>
      <c r="D23" s="616">
        <f>(D21+'2-Отчет за доходите'!C14)/'2-Отчет за доходите'!G31</f>
        <v>0.10645050017247326</v>
      </c>
    </row>
    <row r="24" spans="1:5" ht="31.5">
      <c r="A24" s="561">
        <v>18</v>
      </c>
      <c r="B24" s="559" t="s">
        <v>954</v>
      </c>
      <c r="C24" s="560" t="s">
        <v>955</v>
      </c>
      <c r="D24" s="616">
        <f>('1-Баланс'!G56+'1-Баланс'!G79)/(D21+'2-Отчет за доходите'!C14)</f>
        <v>3.8085979693238281</v>
      </c>
    </row>
  </sheetData>
  <sheetProtection password="D554" sheet="1" objects="1" scenarios="1" insertRows="0"/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50">
        <f t="shared" ref="C3:C34" si="2">endDate</f>
        <v>42735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48569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50">
        <f t="shared" si="2"/>
        <v>42735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131702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50">
        <f t="shared" si="2"/>
        <v>42735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100845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50">
        <f t="shared" si="2"/>
        <v>42735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11965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50">
        <f t="shared" si="2"/>
        <v>42735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7545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50">
        <f t="shared" si="2"/>
        <v>42735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6290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50">
        <f t="shared" si="2"/>
        <v>42735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7800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50">
        <f t="shared" si="2"/>
        <v>42735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50">
        <f t="shared" si="2"/>
        <v>42735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314716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50">
        <f t="shared" si="2"/>
        <v>42735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10976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50">
        <f t="shared" si="2"/>
        <v>42735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50">
        <f t="shared" si="2"/>
        <v>42735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22231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50">
        <f t="shared" si="2"/>
        <v>42735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8460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50">
        <f t="shared" si="2"/>
        <v>42735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50">
        <f t="shared" si="2"/>
        <v>42735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4098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50">
        <f t="shared" si="2"/>
        <v>42735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34789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50">
        <f t="shared" si="2"/>
        <v>42735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10477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50">
        <f t="shared" si="2"/>
        <v>42735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50">
        <f t="shared" si="2"/>
        <v>42735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10477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50">
        <f t="shared" si="2"/>
        <v>42735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24142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50">
        <f t="shared" si="2"/>
        <v>42735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50">
        <f t="shared" si="2"/>
        <v>42735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3838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50">
        <f t="shared" si="2"/>
        <v>42735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14582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50">
        <f t="shared" si="2"/>
        <v>42735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5722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50">
        <f t="shared" si="2"/>
        <v>42735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50">
        <f t="shared" si="2"/>
        <v>42735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50">
        <f t="shared" si="2"/>
        <v>42735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50">
        <f t="shared" si="2"/>
        <v>42735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50">
        <f t="shared" si="2"/>
        <v>42735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50">
        <f t="shared" si="2"/>
        <v>42735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50">
        <f t="shared" si="2"/>
        <v>42735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24142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50">
        <f t="shared" si="2"/>
        <v>42735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10028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50">
        <f t="shared" ref="C35:C66" si="5">endDate</f>
        <v>42735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405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50">
        <f t="shared" si="5"/>
        <v>42735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50">
        <f t="shared" si="5"/>
        <v>42735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3769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50">
        <f t="shared" si="5"/>
        <v>42735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14202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50">
        <f t="shared" si="5"/>
        <v>42735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50">
        <f t="shared" si="5"/>
        <v>42735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3021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50">
        <f t="shared" si="5"/>
        <v>42735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412323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50">
        <f t="shared" si="5"/>
        <v>42735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32198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50">
        <f t="shared" si="5"/>
        <v>42735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37444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50">
        <f t="shared" si="5"/>
        <v>42735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94411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50">
        <f t="shared" si="5"/>
        <v>42735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4346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50">
        <f t="shared" si="5"/>
        <v>42735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50">
        <f t="shared" si="5"/>
        <v>42735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50">
        <f t="shared" si="5"/>
        <v>42735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168399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50">
        <f t="shared" si="5"/>
        <v>42735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15371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50">
        <f t="shared" si="5"/>
        <v>42735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215851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50">
        <f t="shared" si="5"/>
        <v>42735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3463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50">
        <f t="shared" si="5"/>
        <v>42735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2593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50">
        <f t="shared" si="5"/>
        <v>42735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1834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50">
        <f t="shared" si="5"/>
        <v>42735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6669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50">
        <f t="shared" si="5"/>
        <v>42735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50">
        <f t="shared" si="5"/>
        <v>42735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1761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50">
        <f t="shared" si="5"/>
        <v>42735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247542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50">
        <f t="shared" si="5"/>
        <v>42735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50">
        <f t="shared" si="5"/>
        <v>42735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50">
        <f t="shared" si="5"/>
        <v>42735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50">
        <f t="shared" si="5"/>
        <v>42735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50">
        <f t="shared" si="5"/>
        <v>42735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50">
        <f t="shared" si="5"/>
        <v>42735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316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50">
        <f t="shared" si="5"/>
        <v>42735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316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50">
        <f t="shared" si="5"/>
        <v>42735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846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50">
        <f t="shared" si="5"/>
        <v>42735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17457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50">
        <f t="shared" ref="C67:C98" si="8">endDate</f>
        <v>42735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4221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50">
        <f t="shared" si="8"/>
        <v>42735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50">
        <f t="shared" si="8"/>
        <v>42735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22524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50">
        <f t="shared" si="8"/>
        <v>42735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2075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50">
        <f t="shared" si="8"/>
        <v>42735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440856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50">
        <f t="shared" si="8"/>
        <v>42735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853179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50">
        <f t="shared" si="8"/>
        <v>42735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50">
        <f t="shared" si="8"/>
        <v>42735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50">
        <f t="shared" si="8"/>
        <v>42735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50">
        <f t="shared" si="8"/>
        <v>42735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-19501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50">
        <f t="shared" si="8"/>
        <v>42735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50">
        <f t="shared" si="8"/>
        <v>42735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50">
        <f t="shared" si="8"/>
        <v>42735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115297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50">
        <f t="shared" si="8"/>
        <v>42735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50">
        <f t="shared" si="8"/>
        <v>42735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29331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50">
        <f t="shared" si="8"/>
        <v>42735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47841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50">
        <f t="shared" si="8"/>
        <v>42735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47841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50">
        <f t="shared" si="8"/>
        <v>42735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50">
        <f t="shared" si="8"/>
        <v>42735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50">
        <f t="shared" si="8"/>
        <v>42735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77172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50">
        <f t="shared" si="8"/>
        <v>42735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209761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50">
        <f t="shared" si="8"/>
        <v>42735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209761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50">
        <f t="shared" si="8"/>
        <v>42735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50">
        <f t="shared" si="8"/>
        <v>42735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50">
        <f t="shared" si="8"/>
        <v>42735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46342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50">
        <f t="shared" si="8"/>
        <v>42735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50">
        <f t="shared" si="8"/>
        <v>42735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256103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50">
        <f t="shared" si="8"/>
        <v>42735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448572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50">
        <f t="shared" si="8"/>
        <v>42735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34377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50">
        <f t="shared" si="8"/>
        <v>42735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50">
        <f t="shared" si="8"/>
        <v>42735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25924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50">
        <f t="shared" si="8"/>
        <v>42735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50">
        <f t="shared" ref="C99:C125" si="11">endDate</f>
        <v>42735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50">
        <f t="shared" si="11"/>
        <v>42735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50">
        <f t="shared" si="11"/>
        <v>42735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2676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50">
        <f t="shared" si="11"/>
        <v>42735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28600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50">
        <f t="shared" si="11"/>
        <v>42735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4365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50">
        <f t="shared" si="11"/>
        <v>42735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50">
        <f t="shared" si="11"/>
        <v>42735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11065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50">
        <f t="shared" si="11"/>
        <v>42735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9011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50">
        <f t="shared" si="11"/>
        <v>42735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53041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50">
        <f t="shared" si="11"/>
        <v>42735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167966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50">
        <f t="shared" si="11"/>
        <v>42735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9408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50">
        <f t="shared" si="11"/>
        <v>42735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112486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50">
        <f t="shared" si="11"/>
        <v>42735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541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50">
        <f t="shared" si="11"/>
        <v>42735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50">
        <f t="shared" si="11"/>
        <v>42735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91490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50">
        <f t="shared" si="11"/>
        <v>42735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989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50">
        <f t="shared" si="11"/>
        <v>42735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8339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50">
        <f t="shared" si="11"/>
        <v>42735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1830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50">
        <f t="shared" si="11"/>
        <v>42735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9297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50">
        <f t="shared" si="11"/>
        <v>42735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27329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50">
        <f t="shared" si="11"/>
        <v>42735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50">
        <f t="shared" si="11"/>
        <v>42735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317189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50">
        <f t="shared" si="11"/>
        <v>42735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50">
        <f t="shared" si="11"/>
        <v>42735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50">
        <f t="shared" si="11"/>
        <v>42735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50">
        <f t="shared" si="11"/>
        <v>42735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317189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50">
        <f t="shared" si="11"/>
        <v>42735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853179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50">
        <f t="shared" ref="C127:C158" si="14">endDate</f>
        <v>42735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82595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50">
        <f t="shared" si="14"/>
        <v>42735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58004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50">
        <f t="shared" si="14"/>
        <v>42735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27559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50">
        <f t="shared" si="14"/>
        <v>42735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74348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50">
        <f t="shared" si="14"/>
        <v>42735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12656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50">
        <f t="shared" si="14"/>
        <v>42735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575432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50">
        <f t="shared" si="14"/>
        <v>42735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3414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50">
        <f t="shared" si="14"/>
        <v>42735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14286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50">
        <f t="shared" si="14"/>
        <v>42735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1822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50">
        <f t="shared" si="14"/>
        <v>42735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50">
        <f t="shared" si="14"/>
        <v>42735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848294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50">
        <f t="shared" si="14"/>
        <v>42735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9432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50">
        <f t="shared" si="14"/>
        <v>42735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50">
        <f t="shared" si="14"/>
        <v>42735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1549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50">
        <f t="shared" si="14"/>
        <v>42735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2206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50">
        <f t="shared" si="14"/>
        <v>42735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13187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50">
        <f t="shared" si="14"/>
        <v>42735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861481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50">
        <f t="shared" si="14"/>
        <v>42735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51704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50">
        <f t="shared" si="14"/>
        <v>42735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8514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50">
        <f t="shared" si="14"/>
        <v>42735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50">
        <f t="shared" si="14"/>
        <v>42735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852967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50">
        <f t="shared" si="14"/>
        <v>42735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60218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50">
        <f t="shared" si="14"/>
        <v>42735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9526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50">
        <f t="shared" si="14"/>
        <v>42735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9526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50">
        <f t="shared" si="14"/>
        <v>42735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50">
        <f t="shared" si="14"/>
        <v>42735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50">
        <f t="shared" si="14"/>
        <v>42735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50692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50">
        <f t="shared" si="14"/>
        <v>42735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4350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50">
        <f t="shared" si="14"/>
        <v>42735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46342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50">
        <f t="shared" si="14"/>
        <v>42735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913185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50">
        <f t="shared" si="14"/>
        <v>42735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233775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50">
        <f t="shared" si="14"/>
        <v>42735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647909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50">
        <f t="shared" ref="C159:C179" si="17">endDate</f>
        <v>42735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6624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50">
        <f t="shared" si="17"/>
        <v>42735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1215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50">
        <f t="shared" si="17"/>
        <v>42735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889523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50">
        <f t="shared" si="17"/>
        <v>42735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1170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50">
        <f t="shared" si="17"/>
        <v>42735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50">
        <f t="shared" si="17"/>
        <v>42735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6351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50">
        <f t="shared" si="17"/>
        <v>42735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53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50">
        <f t="shared" si="17"/>
        <v>42735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1600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50">
        <f t="shared" si="17"/>
        <v>42735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50">
        <f t="shared" si="17"/>
        <v>42735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14488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50">
        <f t="shared" si="17"/>
        <v>42735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22492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50">
        <f t="shared" si="17"/>
        <v>42735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913185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50">
        <f t="shared" si="17"/>
        <v>42735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50">
        <f t="shared" si="17"/>
        <v>42735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50">
        <f t="shared" si="17"/>
        <v>42735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50">
        <f t="shared" si="17"/>
        <v>42735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913185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50">
        <f t="shared" si="17"/>
        <v>42735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50">
        <f t="shared" si="17"/>
        <v>42735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50">
        <f t="shared" si="17"/>
        <v>42735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50">
        <f t="shared" si="17"/>
        <v>42735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50">
        <f t="shared" si="17"/>
        <v>42735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913185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50">
        <f t="shared" ref="C181:C216" si="20">endDate</f>
        <v>42735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879114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50">
        <f t="shared" si="20"/>
        <v>42735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-808464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50">
        <f t="shared" si="20"/>
        <v>42735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50">
        <f t="shared" si="20"/>
        <v>42735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-77921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50">
        <f t="shared" si="20"/>
        <v>42735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-57646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50">
        <f t="shared" si="20"/>
        <v>42735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-5457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50">
        <f t="shared" si="20"/>
        <v>42735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50">
        <f t="shared" si="20"/>
        <v>42735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-7542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50">
        <f t="shared" si="20"/>
        <v>42735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-688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50">
        <f t="shared" si="20"/>
        <v>42735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-2230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50">
        <f t="shared" si="20"/>
        <v>42735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-80834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50">
        <f t="shared" si="20"/>
        <v>42735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-19175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50">
        <f t="shared" si="20"/>
        <v>42735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750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50">
        <f t="shared" si="20"/>
        <v>42735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-3121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50">
        <f t="shared" si="20"/>
        <v>42735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20999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50">
        <f t="shared" si="20"/>
        <v>42735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2486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50">
        <f t="shared" si="20"/>
        <v>42735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-33419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50">
        <f t="shared" si="20"/>
        <v>42735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25819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50">
        <f t="shared" si="20"/>
        <v>42735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52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50">
        <f t="shared" si="20"/>
        <v>42735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50">
        <f t="shared" si="20"/>
        <v>42735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50">
        <f t="shared" si="20"/>
        <v>42735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-5609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50">
        <f t="shared" si="20"/>
        <v>42735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50">
        <f t="shared" si="20"/>
        <v>42735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-852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50">
        <f t="shared" si="20"/>
        <v>42735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34169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50">
        <f t="shared" si="20"/>
        <v>42735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-74229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50">
        <f t="shared" si="20"/>
        <v>42735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-2169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50">
        <f t="shared" si="20"/>
        <v>42735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-1992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50">
        <f t="shared" si="20"/>
        <v>42735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-12084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50">
        <f t="shared" si="20"/>
        <v>42735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142884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50">
        <f t="shared" si="20"/>
        <v>42735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85727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50">
        <f t="shared" si="20"/>
        <v>42735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-716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50">
        <f t="shared" si="20"/>
        <v>42735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23114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50">
        <f t="shared" si="20"/>
        <v>42735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22398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50">
        <f t="shared" si="20"/>
        <v>42735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18303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50">
        <f t="shared" si="20"/>
        <v>42735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4095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50">
        <f t="shared" ref="C218:C281" si="23">endDate</f>
        <v>42735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116185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50">
        <f t="shared" si="23"/>
        <v>42735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50">
        <f t="shared" si="23"/>
        <v>42735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50">
        <f t="shared" si="23"/>
        <v>42735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50">
        <f t="shared" si="23"/>
        <v>42735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116185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50">
        <f t="shared" si="23"/>
        <v>42735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50">
        <f t="shared" si="23"/>
        <v>42735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50">
        <f t="shared" si="23"/>
        <v>42735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50">
        <f t="shared" si="23"/>
        <v>42735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50">
        <f t="shared" si="23"/>
        <v>42735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50">
        <f t="shared" si="23"/>
        <v>42735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50">
        <f t="shared" si="23"/>
        <v>42735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50">
        <f t="shared" si="23"/>
        <v>42735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50">
        <f t="shared" si="23"/>
        <v>42735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50">
        <f t="shared" si="23"/>
        <v>42735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50">
        <f t="shared" si="23"/>
        <v>42735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50">
        <f t="shared" si="23"/>
        <v>42735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50">
        <f t="shared" si="23"/>
        <v>42735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-888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50">
        <f t="shared" si="23"/>
        <v>42735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115297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50">
        <f t="shared" si="23"/>
        <v>42735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50">
        <f t="shared" si="23"/>
        <v>42735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50">
        <f t="shared" si="23"/>
        <v>42735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115297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50">
        <f t="shared" si="23"/>
        <v>42735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50">
        <f t="shared" si="23"/>
        <v>42735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50">
        <f t="shared" si="23"/>
        <v>42735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50">
        <f t="shared" si="23"/>
        <v>42735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50">
        <f t="shared" si="23"/>
        <v>42735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50">
        <f t="shared" si="23"/>
        <v>42735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50">
        <f t="shared" si="23"/>
        <v>42735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50">
        <f t="shared" si="23"/>
        <v>42735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50">
        <f t="shared" si="23"/>
        <v>42735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50">
        <f t="shared" si="23"/>
        <v>42735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50">
        <f t="shared" si="23"/>
        <v>42735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50">
        <f t="shared" si="23"/>
        <v>42735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50">
        <f t="shared" si="23"/>
        <v>42735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50">
        <f t="shared" si="23"/>
        <v>42735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50">
        <f t="shared" si="23"/>
        <v>42735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50">
        <f t="shared" si="23"/>
        <v>42735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50">
        <f t="shared" si="23"/>
        <v>42735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50">
        <f t="shared" si="23"/>
        <v>42735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50">
        <f t="shared" si="23"/>
        <v>42735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50">
        <f t="shared" si="23"/>
        <v>42735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50">
        <f t="shared" si="23"/>
        <v>42735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50">
        <f t="shared" si="23"/>
        <v>42735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50">
        <f t="shared" si="23"/>
        <v>42735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22212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50">
        <f t="shared" si="23"/>
        <v>42735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50">
        <f t="shared" si="23"/>
        <v>42735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50">
        <f t="shared" si="23"/>
        <v>42735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50">
        <f t="shared" si="23"/>
        <v>42735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22212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50">
        <f t="shared" si="23"/>
        <v>42735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50">
        <f t="shared" si="23"/>
        <v>42735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50">
        <f t="shared" si="23"/>
        <v>42735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50">
        <f t="shared" si="23"/>
        <v>42735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50">
        <f t="shared" si="23"/>
        <v>42735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50">
        <f t="shared" si="23"/>
        <v>42735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4220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50">
        <f t="shared" si="23"/>
        <v>42735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4220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50">
        <f t="shared" si="23"/>
        <v>42735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50">
        <f t="shared" si="23"/>
        <v>42735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1476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50">
        <f t="shared" si="23"/>
        <v>42735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1476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50">
        <f t="shared" si="23"/>
        <v>42735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50">
        <f t="shared" si="23"/>
        <v>42735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50">
        <f t="shared" si="23"/>
        <v>42735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1423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50">
        <f t="shared" si="23"/>
        <v>42735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29331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50">
        <f t="shared" si="23"/>
        <v>42735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50">
        <f t="shared" ref="C282:C345" si="26">endDate</f>
        <v>42735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50">
        <f t="shared" si="26"/>
        <v>42735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29331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50">
        <f t="shared" si="26"/>
        <v>42735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45256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50">
        <f t="shared" si="26"/>
        <v>42735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50">
        <f t="shared" si="26"/>
        <v>42735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50">
        <f t="shared" si="26"/>
        <v>42735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50">
        <f t="shared" si="26"/>
        <v>42735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45256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50">
        <f t="shared" si="26"/>
        <v>42735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50">
        <f t="shared" si="26"/>
        <v>42735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50">
        <f t="shared" si="26"/>
        <v>42735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50">
        <f t="shared" si="26"/>
        <v>42735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50">
        <f t="shared" si="26"/>
        <v>42735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50">
        <f t="shared" si="26"/>
        <v>42735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50">
        <f t="shared" si="26"/>
        <v>42735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50">
        <f t="shared" si="26"/>
        <v>42735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50">
        <f t="shared" si="26"/>
        <v>42735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50">
        <f t="shared" si="26"/>
        <v>42735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50">
        <f t="shared" si="26"/>
        <v>42735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50">
        <f t="shared" si="26"/>
        <v>42735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50">
        <f t="shared" si="26"/>
        <v>42735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2585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50">
        <f t="shared" si="26"/>
        <v>42735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47841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50">
        <f t="shared" si="26"/>
        <v>42735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50">
        <f t="shared" si="26"/>
        <v>42735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50">
        <f t="shared" si="26"/>
        <v>42735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47841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50">
        <f t="shared" si="26"/>
        <v>42735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50">
        <f t="shared" si="26"/>
        <v>42735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50">
        <f t="shared" si="26"/>
        <v>42735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50">
        <f t="shared" si="26"/>
        <v>42735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50">
        <f t="shared" si="26"/>
        <v>42735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50">
        <f t="shared" si="26"/>
        <v>42735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50">
        <f t="shared" si="26"/>
        <v>42735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50">
        <f t="shared" si="26"/>
        <v>42735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50">
        <f t="shared" si="26"/>
        <v>42735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50">
        <f t="shared" si="26"/>
        <v>42735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50">
        <f t="shared" si="26"/>
        <v>42735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50">
        <f t="shared" si="26"/>
        <v>42735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50">
        <f t="shared" si="26"/>
        <v>42735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50">
        <f t="shared" si="26"/>
        <v>42735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50">
        <f t="shared" si="26"/>
        <v>42735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50">
        <f t="shared" si="26"/>
        <v>42735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50">
        <f t="shared" si="26"/>
        <v>42735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50">
        <f t="shared" si="26"/>
        <v>42735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50">
        <f t="shared" si="26"/>
        <v>42735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50">
        <f t="shared" si="26"/>
        <v>42735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50">
        <f t="shared" si="26"/>
        <v>42735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50">
        <f t="shared" si="26"/>
        <v>42735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50">
        <f t="shared" si="26"/>
        <v>42735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50">
        <f t="shared" si="26"/>
        <v>42735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50">
        <f t="shared" si="26"/>
        <v>42735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50">
        <f t="shared" si="26"/>
        <v>42735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50">
        <f t="shared" si="26"/>
        <v>42735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50">
        <f t="shared" si="26"/>
        <v>42735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50">
        <f t="shared" si="26"/>
        <v>42735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50">
        <f t="shared" si="26"/>
        <v>42735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50">
        <f t="shared" si="26"/>
        <v>42735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50">
        <f t="shared" si="26"/>
        <v>42735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50">
        <f t="shared" si="26"/>
        <v>42735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50">
        <f t="shared" si="26"/>
        <v>42735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50">
        <f t="shared" si="26"/>
        <v>42735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50">
        <f t="shared" si="26"/>
        <v>42735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50">
        <f t="shared" si="26"/>
        <v>42735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50">
        <f t="shared" si="26"/>
        <v>42735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50">
        <f t="shared" si="26"/>
        <v>42735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50">
        <f t="shared" si="26"/>
        <v>42735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50">
        <f t="shared" ref="C346:C409" si="29">endDate</f>
        <v>42735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50">
        <f t="shared" si="29"/>
        <v>42735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50">
        <f t="shared" si="29"/>
        <v>42735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50">
        <f t="shared" si="29"/>
        <v>42735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50">
        <f t="shared" si="29"/>
        <v>42735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222238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50">
        <f t="shared" si="29"/>
        <v>42735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50">
        <f t="shared" si="29"/>
        <v>42735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50">
        <f t="shared" si="29"/>
        <v>42735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50">
        <f t="shared" si="29"/>
        <v>42735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222238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50">
        <f t="shared" si="29"/>
        <v>42735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46342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50">
        <f t="shared" si="29"/>
        <v>42735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0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50">
        <f t="shared" si="29"/>
        <v>42735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50">
        <f t="shared" si="29"/>
        <v>42735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50">
        <f t="shared" si="29"/>
        <v>42735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50">
        <f t="shared" si="29"/>
        <v>42735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50">
        <f t="shared" si="29"/>
        <v>42735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50">
        <f t="shared" si="29"/>
        <v>42735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50">
        <f t="shared" si="29"/>
        <v>42735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50">
        <f t="shared" si="29"/>
        <v>42735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50">
        <f t="shared" si="29"/>
        <v>42735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50">
        <f t="shared" si="29"/>
        <v>42735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50">
        <f t="shared" si="29"/>
        <v>42735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-12477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50">
        <f t="shared" si="29"/>
        <v>42735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256103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50">
        <f t="shared" si="29"/>
        <v>42735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50">
        <f t="shared" si="29"/>
        <v>42735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50">
        <f t="shared" si="29"/>
        <v>42735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256103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50">
        <f t="shared" si="29"/>
        <v>42735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50">
        <f t="shared" si="29"/>
        <v>42735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50">
        <f t="shared" si="29"/>
        <v>42735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50">
        <f t="shared" si="29"/>
        <v>42735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50">
        <f t="shared" si="29"/>
        <v>42735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50">
        <f t="shared" si="29"/>
        <v>42735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50">
        <f t="shared" si="29"/>
        <v>42735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50">
        <f t="shared" si="29"/>
        <v>42735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50">
        <f t="shared" si="29"/>
        <v>42735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50">
        <f t="shared" si="29"/>
        <v>42735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50">
        <f t="shared" si="29"/>
        <v>42735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50">
        <f t="shared" si="29"/>
        <v>42735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50">
        <f t="shared" si="29"/>
        <v>42735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50">
        <f t="shared" si="29"/>
        <v>42735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50">
        <f t="shared" si="29"/>
        <v>42735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50">
        <f t="shared" si="29"/>
        <v>42735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50">
        <f t="shared" si="29"/>
        <v>42735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50">
        <f t="shared" si="29"/>
        <v>42735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50">
        <f t="shared" si="29"/>
        <v>42735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50">
        <f t="shared" si="29"/>
        <v>42735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50">
        <f t="shared" si="29"/>
        <v>42735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50">
        <f t="shared" si="29"/>
        <v>42735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50">
        <f t="shared" si="29"/>
        <v>42735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50">
        <f t="shared" si="29"/>
        <v>42735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50">
        <f t="shared" si="29"/>
        <v>42735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50">
        <f t="shared" si="29"/>
        <v>42735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50">
        <f t="shared" si="29"/>
        <v>42735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50">
        <f t="shared" si="29"/>
        <v>42735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50">
        <f t="shared" si="29"/>
        <v>42735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50">
        <f t="shared" si="29"/>
        <v>42735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50">
        <f t="shared" si="29"/>
        <v>42735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50">
        <f t="shared" si="29"/>
        <v>42735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50">
        <f t="shared" si="29"/>
        <v>42735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50">
        <f t="shared" si="29"/>
        <v>42735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50">
        <f t="shared" si="29"/>
        <v>42735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50">
        <f t="shared" si="29"/>
        <v>42735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50">
        <f t="shared" si="29"/>
        <v>42735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50">
        <f t="shared" si="29"/>
        <v>42735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50">
        <f t="shared" ref="C410:C459" si="32">endDate</f>
        <v>42735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50">
        <f t="shared" si="32"/>
        <v>42735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50">
        <f t="shared" si="32"/>
        <v>42735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50">
        <f t="shared" si="32"/>
        <v>42735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50">
        <f t="shared" si="32"/>
        <v>42735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50">
        <f t="shared" si="32"/>
        <v>42735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50">
        <f t="shared" si="32"/>
        <v>42735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405891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50">
        <f t="shared" si="32"/>
        <v>42735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50">
        <f t="shared" si="32"/>
        <v>42735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50">
        <f t="shared" si="32"/>
        <v>42735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50">
        <f t="shared" si="32"/>
        <v>42735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405891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50">
        <f t="shared" si="32"/>
        <v>42735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46342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50">
        <f t="shared" si="32"/>
        <v>42735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50">
        <f t="shared" si="32"/>
        <v>42735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50">
        <f t="shared" si="32"/>
        <v>42735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50">
        <f t="shared" si="32"/>
        <v>42735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50">
        <f t="shared" si="32"/>
        <v>42735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4220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50">
        <f t="shared" si="32"/>
        <v>42735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4220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50">
        <f t="shared" si="32"/>
        <v>42735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50">
        <f t="shared" si="32"/>
        <v>42735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1476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50">
        <f t="shared" si="32"/>
        <v>42735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1476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50">
        <f t="shared" si="32"/>
        <v>42735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50">
        <f t="shared" si="32"/>
        <v>42735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50">
        <f t="shared" si="32"/>
        <v>42735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-9357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50">
        <f t="shared" si="32"/>
        <v>42735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448572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50">
        <f t="shared" si="32"/>
        <v>42735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50">
        <f t="shared" si="32"/>
        <v>42735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50">
        <f t="shared" si="32"/>
        <v>42735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448572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50">
        <f t="shared" si="32"/>
        <v>42735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51749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50">
        <f t="shared" si="32"/>
        <v>42735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50">
        <f t="shared" si="32"/>
        <v>42735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50">
        <f t="shared" si="32"/>
        <v>42735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50">
        <f t="shared" si="32"/>
        <v>42735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51749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50">
        <f t="shared" si="32"/>
        <v>42735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4350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50">
        <f t="shared" si="32"/>
        <v>42735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50">
        <f t="shared" si="32"/>
        <v>42735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50">
        <f t="shared" si="32"/>
        <v>42735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50">
        <f t="shared" si="32"/>
        <v>42735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50">
        <f t="shared" si="32"/>
        <v>42735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1214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50">
        <f t="shared" si="32"/>
        <v>42735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1214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50">
        <f t="shared" si="32"/>
        <v>42735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50">
        <f t="shared" si="32"/>
        <v>42735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-35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50">
        <f t="shared" si="32"/>
        <v>42735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-35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50">
        <f t="shared" si="32"/>
        <v>42735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50">
        <f t="shared" si="32"/>
        <v>42735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50">
        <f t="shared" si="32"/>
        <v>42735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-22901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50">
        <f t="shared" si="32"/>
        <v>42735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34377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50">
        <f t="shared" si="32"/>
        <v>42735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50">
        <f t="shared" si="32"/>
        <v>42735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50">
        <f t="shared" si="32"/>
        <v>42735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34377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50">
        <f t="shared" ref="C461:C524" si="35">endDate</f>
        <v>42735</v>
      </c>
      <c r="D461" s="99" t="s">
        <v>523</v>
      </c>
      <c r="E461" s="482">
        <v>1</v>
      </c>
      <c r="F461" s="99" t="s">
        <v>522</v>
      </c>
      <c r="H461" s="99">
        <f>'Справка 6'!D11</f>
        <v>47475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50">
        <f t="shared" si="35"/>
        <v>42735</v>
      </c>
      <c r="D462" s="99" t="s">
        <v>526</v>
      </c>
      <c r="E462" s="482">
        <v>1</v>
      </c>
      <c r="F462" s="99" t="s">
        <v>525</v>
      </c>
      <c r="H462" s="99">
        <f>'Справка 6'!D12</f>
        <v>160938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50">
        <f t="shared" si="35"/>
        <v>42735</v>
      </c>
      <c r="D463" s="99" t="s">
        <v>529</v>
      </c>
      <c r="E463" s="482">
        <v>1</v>
      </c>
      <c r="F463" s="99" t="s">
        <v>528</v>
      </c>
      <c r="H463" s="99">
        <f>'Справка 6'!D13</f>
        <v>196779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50">
        <f t="shared" si="35"/>
        <v>42735</v>
      </c>
      <c r="D464" s="99" t="s">
        <v>532</v>
      </c>
      <c r="E464" s="482">
        <v>1</v>
      </c>
      <c r="F464" s="99" t="s">
        <v>531</v>
      </c>
      <c r="H464" s="99">
        <f>'Справка 6'!D14</f>
        <v>13267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50">
        <f t="shared" si="35"/>
        <v>42735</v>
      </c>
      <c r="D465" s="99" t="s">
        <v>535</v>
      </c>
      <c r="E465" s="482">
        <v>1</v>
      </c>
      <c r="F465" s="99" t="s">
        <v>534</v>
      </c>
      <c r="H465" s="99">
        <f>'Справка 6'!D15</f>
        <v>23630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50">
        <f t="shared" si="35"/>
        <v>42735</v>
      </c>
      <c r="D466" s="99" t="s">
        <v>537</v>
      </c>
      <c r="E466" s="482">
        <v>1</v>
      </c>
      <c r="F466" s="99" t="s">
        <v>536</v>
      </c>
      <c r="H466" s="99">
        <f>'Справка 6'!D16</f>
        <v>18732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50">
        <f t="shared" si="35"/>
        <v>42735</v>
      </c>
      <c r="D467" s="99" t="s">
        <v>540</v>
      </c>
      <c r="E467" s="482">
        <v>1</v>
      </c>
      <c r="F467" s="99" t="s">
        <v>539</v>
      </c>
      <c r="H467" s="99">
        <f>'Справка 6'!D17</f>
        <v>17725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50">
        <f t="shared" si="35"/>
        <v>42735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50">
        <f t="shared" si="35"/>
        <v>42735</v>
      </c>
      <c r="D469" s="99" t="s">
        <v>545</v>
      </c>
      <c r="E469" s="482">
        <v>1</v>
      </c>
      <c r="F469" s="99" t="s">
        <v>804</v>
      </c>
      <c r="H469" s="99">
        <f>'Справка 6'!D19</f>
        <v>478546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50">
        <f t="shared" si="35"/>
        <v>42735</v>
      </c>
      <c r="D470" s="99" t="s">
        <v>547</v>
      </c>
      <c r="E470" s="482">
        <v>1</v>
      </c>
      <c r="F470" s="99" t="s">
        <v>546</v>
      </c>
      <c r="H470" s="99">
        <f>'Справка 6'!D20</f>
        <v>10562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50">
        <f t="shared" si="35"/>
        <v>42735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50">
        <f t="shared" si="35"/>
        <v>42735</v>
      </c>
      <c r="D472" s="99" t="s">
        <v>553</v>
      </c>
      <c r="E472" s="482">
        <v>1</v>
      </c>
      <c r="F472" s="99" t="s">
        <v>552</v>
      </c>
      <c r="H472" s="99">
        <f>'Справка 6'!D23</f>
        <v>21114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50">
        <f t="shared" si="35"/>
        <v>42735</v>
      </c>
      <c r="D473" s="99" t="s">
        <v>555</v>
      </c>
      <c r="E473" s="482">
        <v>1</v>
      </c>
      <c r="F473" s="99" t="s">
        <v>554</v>
      </c>
      <c r="H473" s="99">
        <f>'Справка 6'!D24</f>
        <v>10254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50">
        <f t="shared" si="35"/>
        <v>42735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50">
        <f t="shared" si="35"/>
        <v>42735</v>
      </c>
      <c r="D475" s="99" t="s">
        <v>558</v>
      </c>
      <c r="E475" s="482">
        <v>1</v>
      </c>
      <c r="F475" s="99" t="s">
        <v>542</v>
      </c>
      <c r="H475" s="99">
        <f>'Справка 6'!D26</f>
        <v>8587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50">
        <f t="shared" si="35"/>
        <v>42735</v>
      </c>
      <c r="D476" s="99" t="s">
        <v>560</v>
      </c>
      <c r="E476" s="482">
        <v>1</v>
      </c>
      <c r="F476" s="99" t="s">
        <v>838</v>
      </c>
      <c r="H476" s="99">
        <f>'Справка 6'!D27</f>
        <v>39955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50">
        <f t="shared" si="35"/>
        <v>42735</v>
      </c>
      <c r="D477" s="99" t="s">
        <v>562</v>
      </c>
      <c r="E477" s="482">
        <v>1</v>
      </c>
      <c r="F477" s="99" t="s">
        <v>561</v>
      </c>
      <c r="H477" s="99">
        <f>'Справка 6'!D29</f>
        <v>12648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50">
        <f t="shared" si="35"/>
        <v>42735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50">
        <f t="shared" si="35"/>
        <v>42735</v>
      </c>
      <c r="D479" s="99" t="s">
        <v>564</v>
      </c>
      <c r="E479" s="482">
        <v>1</v>
      </c>
      <c r="F479" s="99" t="s">
        <v>110</v>
      </c>
      <c r="H479" s="99">
        <f>'Справка 6'!D31</f>
        <v>3688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50">
        <f t="shared" si="35"/>
        <v>42735</v>
      </c>
      <c r="D480" s="99" t="s">
        <v>565</v>
      </c>
      <c r="E480" s="482">
        <v>1</v>
      </c>
      <c r="F480" s="99" t="s">
        <v>113</v>
      </c>
      <c r="H480" s="99">
        <f>'Справка 6'!D32</f>
        <v>1536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50">
        <f t="shared" si="35"/>
        <v>42735</v>
      </c>
      <c r="D481" s="99" t="s">
        <v>566</v>
      </c>
      <c r="E481" s="482">
        <v>1</v>
      </c>
      <c r="F481" s="99" t="s">
        <v>115</v>
      </c>
      <c r="H481" s="99">
        <f>'Справка 6'!D33</f>
        <v>7424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50">
        <f t="shared" si="35"/>
        <v>42735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50">
        <f t="shared" si="35"/>
        <v>42735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50">
        <f t="shared" si="35"/>
        <v>42735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50">
        <f t="shared" si="35"/>
        <v>42735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50">
        <f t="shared" si="35"/>
        <v>42735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50">
        <f t="shared" si="35"/>
        <v>42735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50">
        <f t="shared" si="35"/>
        <v>42735</v>
      </c>
      <c r="D488" s="99" t="s">
        <v>578</v>
      </c>
      <c r="E488" s="482">
        <v>1</v>
      </c>
      <c r="F488" s="99" t="s">
        <v>803</v>
      </c>
      <c r="H488" s="99">
        <f>'Справка 6'!D40</f>
        <v>12648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50">
        <f t="shared" si="35"/>
        <v>42735</v>
      </c>
      <c r="D489" s="99" t="s">
        <v>581</v>
      </c>
      <c r="E489" s="482">
        <v>1</v>
      </c>
      <c r="F489" s="99" t="s">
        <v>580</v>
      </c>
      <c r="H489" s="99">
        <f>'Справка 6'!D41</f>
        <v>20560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50">
        <f t="shared" si="35"/>
        <v>42735</v>
      </c>
      <c r="D490" s="99" t="s">
        <v>583</v>
      </c>
      <c r="E490" s="482">
        <v>1</v>
      </c>
      <c r="F490" s="99" t="s">
        <v>582</v>
      </c>
      <c r="H490" s="99">
        <f>'Справка 6'!D42</f>
        <v>562271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50">
        <f t="shared" si="35"/>
        <v>42735</v>
      </c>
      <c r="D491" s="99" t="s">
        <v>523</v>
      </c>
      <c r="E491" s="482">
        <v>2</v>
      </c>
      <c r="F491" s="99" t="s">
        <v>522</v>
      </c>
      <c r="H491" s="99">
        <f>'Справка 6'!E11</f>
        <v>1445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50">
        <f t="shared" si="35"/>
        <v>42735</v>
      </c>
      <c r="D492" s="99" t="s">
        <v>526</v>
      </c>
      <c r="E492" s="482">
        <v>2</v>
      </c>
      <c r="F492" s="99" t="s">
        <v>525</v>
      </c>
      <c r="H492" s="99">
        <f>'Справка 6'!E12</f>
        <v>13208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50">
        <f t="shared" si="35"/>
        <v>42735</v>
      </c>
      <c r="D493" s="99" t="s">
        <v>529</v>
      </c>
      <c r="E493" s="482">
        <v>2</v>
      </c>
      <c r="F493" s="99" t="s">
        <v>528</v>
      </c>
      <c r="H493" s="99">
        <f>'Справка 6'!E13</f>
        <v>12778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50">
        <f t="shared" si="35"/>
        <v>42735</v>
      </c>
      <c r="D494" s="99" t="s">
        <v>532</v>
      </c>
      <c r="E494" s="482">
        <v>2</v>
      </c>
      <c r="F494" s="99" t="s">
        <v>531</v>
      </c>
      <c r="H494" s="99">
        <f>'Справка 6'!E14</f>
        <v>2700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50">
        <f t="shared" si="35"/>
        <v>42735</v>
      </c>
      <c r="D495" s="99" t="s">
        <v>535</v>
      </c>
      <c r="E495" s="482">
        <v>2</v>
      </c>
      <c r="F495" s="99" t="s">
        <v>534</v>
      </c>
      <c r="H495" s="99">
        <f>'Справка 6'!E15</f>
        <v>1939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50">
        <f t="shared" si="35"/>
        <v>42735</v>
      </c>
      <c r="D496" s="99" t="s">
        <v>537</v>
      </c>
      <c r="E496" s="482">
        <v>2</v>
      </c>
      <c r="F496" s="99" t="s">
        <v>536</v>
      </c>
      <c r="H496" s="99">
        <f>'Справка 6'!E16</f>
        <v>2516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50">
        <f t="shared" si="35"/>
        <v>42735</v>
      </c>
      <c r="D497" s="99" t="s">
        <v>540</v>
      </c>
      <c r="E497" s="482">
        <v>2</v>
      </c>
      <c r="F497" s="99" t="s">
        <v>539</v>
      </c>
      <c r="H497" s="99">
        <f>'Справка 6'!E17</f>
        <v>14120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50">
        <f t="shared" si="35"/>
        <v>42735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50">
        <f t="shared" si="35"/>
        <v>42735</v>
      </c>
      <c r="D499" s="99" t="s">
        <v>545</v>
      </c>
      <c r="E499" s="482">
        <v>2</v>
      </c>
      <c r="F499" s="99" t="s">
        <v>804</v>
      </c>
      <c r="H499" s="99">
        <f>'Справка 6'!E19</f>
        <v>48706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50">
        <f t="shared" si="35"/>
        <v>42735</v>
      </c>
      <c r="D500" s="99" t="s">
        <v>547</v>
      </c>
      <c r="E500" s="482">
        <v>2</v>
      </c>
      <c r="F500" s="99" t="s">
        <v>546</v>
      </c>
      <c r="H500" s="99">
        <f>'Справка 6'!E20</f>
        <v>526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50">
        <f t="shared" si="35"/>
        <v>42735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50">
        <f t="shared" si="35"/>
        <v>42735</v>
      </c>
      <c r="D502" s="99" t="s">
        <v>553</v>
      </c>
      <c r="E502" s="482">
        <v>2</v>
      </c>
      <c r="F502" s="99" t="s">
        <v>552</v>
      </c>
      <c r="H502" s="99">
        <f>'Справка 6'!E23</f>
        <v>11136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50">
        <f t="shared" si="35"/>
        <v>42735</v>
      </c>
      <c r="D503" s="99" t="s">
        <v>555</v>
      </c>
      <c r="E503" s="482">
        <v>2</v>
      </c>
      <c r="F503" s="99" t="s">
        <v>554</v>
      </c>
      <c r="H503" s="99">
        <f>'Справка 6'!E24</f>
        <v>5146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50">
        <f t="shared" si="35"/>
        <v>42735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50">
        <f t="shared" si="35"/>
        <v>42735</v>
      </c>
      <c r="D505" s="99" t="s">
        <v>558</v>
      </c>
      <c r="E505" s="482">
        <v>2</v>
      </c>
      <c r="F505" s="99" t="s">
        <v>542</v>
      </c>
      <c r="H505" s="99">
        <f>'Справка 6'!E26</f>
        <v>1864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50">
        <f t="shared" si="35"/>
        <v>42735</v>
      </c>
      <c r="D506" s="99" t="s">
        <v>560</v>
      </c>
      <c r="E506" s="482">
        <v>2</v>
      </c>
      <c r="F506" s="99" t="s">
        <v>838</v>
      </c>
      <c r="H506" s="99">
        <f>'Справка 6'!E27</f>
        <v>18146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50">
        <f t="shared" si="35"/>
        <v>42735</v>
      </c>
      <c r="D507" s="99" t="s">
        <v>562</v>
      </c>
      <c r="E507" s="482">
        <v>2</v>
      </c>
      <c r="F507" s="99" t="s">
        <v>561</v>
      </c>
      <c r="H507" s="99">
        <f>'Справка 6'!E29</f>
        <v>17551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50">
        <f t="shared" si="35"/>
        <v>42735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50">
        <f t="shared" si="35"/>
        <v>42735</v>
      </c>
      <c r="D509" s="99" t="s">
        <v>564</v>
      </c>
      <c r="E509" s="482">
        <v>2</v>
      </c>
      <c r="F509" s="99" t="s">
        <v>110</v>
      </c>
      <c r="H509" s="99">
        <f>'Справка 6'!E31</f>
        <v>339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50">
        <f t="shared" si="35"/>
        <v>42735</v>
      </c>
      <c r="D510" s="99" t="s">
        <v>565</v>
      </c>
      <c r="E510" s="482">
        <v>2</v>
      </c>
      <c r="F510" s="99" t="s">
        <v>113</v>
      </c>
      <c r="H510" s="99">
        <f>'Справка 6'!E32</f>
        <v>14584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50">
        <f t="shared" si="35"/>
        <v>42735</v>
      </c>
      <c r="D511" s="99" t="s">
        <v>566</v>
      </c>
      <c r="E511" s="482">
        <v>2</v>
      </c>
      <c r="F511" s="99" t="s">
        <v>115</v>
      </c>
      <c r="H511" s="99">
        <f>'Справка 6'!E33</f>
        <v>2628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50">
        <f t="shared" si="35"/>
        <v>42735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50">
        <f t="shared" si="35"/>
        <v>42735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50">
        <f t="shared" si="35"/>
        <v>42735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50">
        <f t="shared" si="35"/>
        <v>42735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50">
        <f t="shared" si="35"/>
        <v>42735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50">
        <f t="shared" si="35"/>
        <v>42735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50">
        <f t="shared" si="35"/>
        <v>42735</v>
      </c>
      <c r="D518" s="99" t="s">
        <v>578</v>
      </c>
      <c r="E518" s="482">
        <v>2</v>
      </c>
      <c r="F518" s="99" t="s">
        <v>803</v>
      </c>
      <c r="H518" s="99">
        <f>'Справка 6'!E40</f>
        <v>17551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50">
        <f t="shared" si="35"/>
        <v>42735</v>
      </c>
      <c r="D519" s="99" t="s">
        <v>581</v>
      </c>
      <c r="E519" s="482">
        <v>2</v>
      </c>
      <c r="F519" s="99" t="s">
        <v>580</v>
      </c>
      <c r="H519" s="99">
        <f>'Справка 6'!E41</f>
        <v>106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50">
        <f t="shared" si="35"/>
        <v>42735</v>
      </c>
      <c r="D520" s="99" t="s">
        <v>583</v>
      </c>
      <c r="E520" s="482">
        <v>2</v>
      </c>
      <c r="F520" s="99" t="s">
        <v>582</v>
      </c>
      <c r="H520" s="99">
        <f>'Справка 6'!E42</f>
        <v>85035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50">
        <f t="shared" si="35"/>
        <v>42735</v>
      </c>
      <c r="D521" s="99" t="s">
        <v>523</v>
      </c>
      <c r="E521" s="482">
        <v>3</v>
      </c>
      <c r="F521" s="99" t="s">
        <v>522</v>
      </c>
      <c r="H521" s="99">
        <f>'Справка 6'!F11</f>
        <v>779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50">
        <f t="shared" si="35"/>
        <v>42735</v>
      </c>
      <c r="D522" s="99" t="s">
        <v>526</v>
      </c>
      <c r="E522" s="482">
        <v>3</v>
      </c>
      <c r="F522" s="99" t="s">
        <v>525</v>
      </c>
      <c r="H522" s="99">
        <f>'Справка 6'!F12</f>
        <v>3041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50">
        <f t="shared" si="35"/>
        <v>42735</v>
      </c>
      <c r="D523" s="99" t="s">
        <v>529</v>
      </c>
      <c r="E523" s="482">
        <v>3</v>
      </c>
      <c r="F523" s="99" t="s">
        <v>528</v>
      </c>
      <c r="H523" s="99">
        <f>'Справка 6'!F13</f>
        <v>5429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50">
        <f t="shared" si="35"/>
        <v>42735</v>
      </c>
      <c r="D524" s="99" t="s">
        <v>532</v>
      </c>
      <c r="E524" s="482">
        <v>3</v>
      </c>
      <c r="F524" s="99" t="s">
        <v>531</v>
      </c>
      <c r="H524" s="99">
        <f>'Справка 6'!F14</f>
        <v>174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50">
        <f t="shared" ref="C525:C588" si="38">endDate</f>
        <v>42735</v>
      </c>
      <c r="D525" s="99" t="s">
        <v>535</v>
      </c>
      <c r="E525" s="482">
        <v>3</v>
      </c>
      <c r="F525" s="99" t="s">
        <v>534</v>
      </c>
      <c r="H525" s="99">
        <f>'Справка 6'!F15</f>
        <v>4166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50">
        <f t="shared" si="38"/>
        <v>42735</v>
      </c>
      <c r="D526" s="99" t="s">
        <v>537</v>
      </c>
      <c r="E526" s="482">
        <v>3</v>
      </c>
      <c r="F526" s="99" t="s">
        <v>536</v>
      </c>
      <c r="H526" s="99">
        <f>'Справка 6'!F16</f>
        <v>2399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50">
        <f t="shared" si="38"/>
        <v>42735</v>
      </c>
      <c r="D527" s="99" t="s">
        <v>540</v>
      </c>
      <c r="E527" s="482">
        <v>3</v>
      </c>
      <c r="F527" s="99" t="s">
        <v>539</v>
      </c>
      <c r="H527" s="99">
        <f>'Справка 6'!F17</f>
        <v>24041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50">
        <f t="shared" si="38"/>
        <v>42735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50">
        <f t="shared" si="38"/>
        <v>42735</v>
      </c>
      <c r="D529" s="99" t="s">
        <v>545</v>
      </c>
      <c r="E529" s="482">
        <v>3</v>
      </c>
      <c r="F529" s="99" t="s">
        <v>804</v>
      </c>
      <c r="H529" s="99">
        <f>'Справка 6'!F19</f>
        <v>40029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50">
        <f t="shared" si="38"/>
        <v>42735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50">
        <f t="shared" si="38"/>
        <v>42735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50">
        <f t="shared" si="38"/>
        <v>42735</v>
      </c>
      <c r="D532" s="99" t="s">
        <v>553</v>
      </c>
      <c r="E532" s="482">
        <v>3</v>
      </c>
      <c r="F532" s="99" t="s">
        <v>552</v>
      </c>
      <c r="H532" s="99">
        <f>'Справка 6'!F23</f>
        <v>1259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50">
        <f t="shared" si="38"/>
        <v>42735</v>
      </c>
      <c r="D533" s="99" t="s">
        <v>555</v>
      </c>
      <c r="E533" s="482">
        <v>3</v>
      </c>
      <c r="F533" s="99" t="s">
        <v>554</v>
      </c>
      <c r="H533" s="99">
        <f>'Справка 6'!F24</f>
        <v>360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50">
        <f t="shared" si="38"/>
        <v>42735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50">
        <f t="shared" si="38"/>
        <v>42735</v>
      </c>
      <c r="D535" s="99" t="s">
        <v>558</v>
      </c>
      <c r="E535" s="482">
        <v>3</v>
      </c>
      <c r="F535" s="99" t="s">
        <v>542</v>
      </c>
      <c r="H535" s="99">
        <f>'Справка 6'!F26</f>
        <v>4505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50">
        <f t="shared" si="38"/>
        <v>42735</v>
      </c>
      <c r="D536" s="99" t="s">
        <v>560</v>
      </c>
      <c r="E536" s="482">
        <v>3</v>
      </c>
      <c r="F536" s="99" t="s">
        <v>838</v>
      </c>
      <c r="H536" s="99">
        <f>'Справка 6'!F27</f>
        <v>6124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50">
        <f t="shared" si="38"/>
        <v>42735</v>
      </c>
      <c r="D537" s="99" t="s">
        <v>562</v>
      </c>
      <c r="E537" s="482">
        <v>3</v>
      </c>
      <c r="F537" s="99" t="s">
        <v>561</v>
      </c>
      <c r="H537" s="99">
        <f>'Справка 6'!F29</f>
        <v>6057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50">
        <f t="shared" si="38"/>
        <v>42735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50">
        <f t="shared" si="38"/>
        <v>42735</v>
      </c>
      <c r="D539" s="99" t="s">
        <v>564</v>
      </c>
      <c r="E539" s="482">
        <v>3</v>
      </c>
      <c r="F539" s="99" t="s">
        <v>110</v>
      </c>
      <c r="H539" s="99">
        <f>'Справка 6'!F31</f>
        <v>189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50">
        <f t="shared" si="38"/>
        <v>42735</v>
      </c>
      <c r="D540" s="99" t="s">
        <v>565</v>
      </c>
      <c r="E540" s="482">
        <v>3</v>
      </c>
      <c r="F540" s="99" t="s">
        <v>113</v>
      </c>
      <c r="H540" s="99">
        <f>'Справка 6'!F32</f>
        <v>1538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50">
        <f t="shared" si="38"/>
        <v>42735</v>
      </c>
      <c r="D541" s="99" t="s">
        <v>566</v>
      </c>
      <c r="E541" s="482">
        <v>3</v>
      </c>
      <c r="F541" s="99" t="s">
        <v>115</v>
      </c>
      <c r="H541" s="99">
        <f>'Справка 6'!F33</f>
        <v>4330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50">
        <f t="shared" si="38"/>
        <v>42735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50">
        <f t="shared" si="38"/>
        <v>42735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50">
        <f t="shared" si="38"/>
        <v>42735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50">
        <f t="shared" si="38"/>
        <v>42735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50">
        <f t="shared" si="38"/>
        <v>42735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50">
        <f t="shared" si="38"/>
        <v>42735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50">
        <f t="shared" si="38"/>
        <v>42735</v>
      </c>
      <c r="D548" s="99" t="s">
        <v>578</v>
      </c>
      <c r="E548" s="482">
        <v>3</v>
      </c>
      <c r="F548" s="99" t="s">
        <v>803</v>
      </c>
      <c r="H548" s="99">
        <f>'Справка 6'!F40</f>
        <v>6057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50">
        <f t="shared" si="38"/>
        <v>42735</v>
      </c>
      <c r="D549" s="99" t="s">
        <v>581</v>
      </c>
      <c r="E549" s="482">
        <v>3</v>
      </c>
      <c r="F549" s="99" t="s">
        <v>580</v>
      </c>
      <c r="H549" s="99">
        <f>'Справка 6'!F41</f>
        <v>1004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50">
        <f t="shared" si="38"/>
        <v>42735</v>
      </c>
      <c r="D550" s="99" t="s">
        <v>583</v>
      </c>
      <c r="E550" s="482">
        <v>3</v>
      </c>
      <c r="F550" s="99" t="s">
        <v>582</v>
      </c>
      <c r="H550" s="99">
        <f>'Справка 6'!F42</f>
        <v>53214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50">
        <f t="shared" si="38"/>
        <v>42735</v>
      </c>
      <c r="D551" s="99" t="s">
        <v>523</v>
      </c>
      <c r="E551" s="482">
        <v>4</v>
      </c>
      <c r="F551" s="99" t="s">
        <v>522</v>
      </c>
      <c r="H551" s="99">
        <f>'Справка 6'!G11</f>
        <v>48141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50">
        <f t="shared" si="38"/>
        <v>42735</v>
      </c>
      <c r="D552" s="99" t="s">
        <v>526</v>
      </c>
      <c r="E552" s="482">
        <v>4</v>
      </c>
      <c r="F552" s="99" t="s">
        <v>525</v>
      </c>
      <c r="H552" s="99">
        <f>'Справка 6'!G12</f>
        <v>171105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50">
        <f t="shared" si="38"/>
        <v>42735</v>
      </c>
      <c r="D553" s="99" t="s">
        <v>529</v>
      </c>
      <c r="E553" s="482">
        <v>4</v>
      </c>
      <c r="F553" s="99" t="s">
        <v>528</v>
      </c>
      <c r="H553" s="99">
        <f>'Справка 6'!G13</f>
        <v>204128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50">
        <f t="shared" si="38"/>
        <v>42735</v>
      </c>
      <c r="D554" s="99" t="s">
        <v>532</v>
      </c>
      <c r="E554" s="482">
        <v>4</v>
      </c>
      <c r="F554" s="99" t="s">
        <v>531</v>
      </c>
      <c r="H554" s="99">
        <f>'Справка 6'!G14</f>
        <v>15793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50">
        <f t="shared" si="38"/>
        <v>42735</v>
      </c>
      <c r="D555" s="99" t="s">
        <v>535</v>
      </c>
      <c r="E555" s="482">
        <v>4</v>
      </c>
      <c r="F555" s="99" t="s">
        <v>534</v>
      </c>
      <c r="H555" s="99">
        <f>'Справка 6'!G15</f>
        <v>21403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50">
        <f t="shared" si="38"/>
        <v>42735</v>
      </c>
      <c r="D556" s="99" t="s">
        <v>537</v>
      </c>
      <c r="E556" s="482">
        <v>4</v>
      </c>
      <c r="F556" s="99" t="s">
        <v>536</v>
      </c>
      <c r="H556" s="99">
        <f>'Справка 6'!G16</f>
        <v>18849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50">
        <f t="shared" si="38"/>
        <v>42735</v>
      </c>
      <c r="D557" s="99" t="s">
        <v>540</v>
      </c>
      <c r="E557" s="482">
        <v>4</v>
      </c>
      <c r="F557" s="99" t="s">
        <v>539</v>
      </c>
      <c r="H557" s="99">
        <f>'Справка 6'!G17</f>
        <v>7804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50">
        <f t="shared" si="38"/>
        <v>42735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50">
        <f t="shared" si="38"/>
        <v>42735</v>
      </c>
      <c r="D559" s="99" t="s">
        <v>545</v>
      </c>
      <c r="E559" s="482">
        <v>4</v>
      </c>
      <c r="F559" s="99" t="s">
        <v>804</v>
      </c>
      <c r="H559" s="99">
        <f>'Справка 6'!G19</f>
        <v>487223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50">
        <f t="shared" si="38"/>
        <v>42735</v>
      </c>
      <c r="D560" s="99" t="s">
        <v>547</v>
      </c>
      <c r="E560" s="482">
        <v>4</v>
      </c>
      <c r="F560" s="99" t="s">
        <v>546</v>
      </c>
      <c r="H560" s="99">
        <f>'Справка 6'!G20</f>
        <v>11088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50">
        <f t="shared" si="38"/>
        <v>42735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50">
        <f t="shared" si="38"/>
        <v>42735</v>
      </c>
      <c r="D562" s="99" t="s">
        <v>553</v>
      </c>
      <c r="E562" s="482">
        <v>4</v>
      </c>
      <c r="F562" s="99" t="s">
        <v>552</v>
      </c>
      <c r="H562" s="99">
        <f>'Справка 6'!G23</f>
        <v>30991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50">
        <f t="shared" si="38"/>
        <v>42735</v>
      </c>
      <c r="D563" s="99" t="s">
        <v>555</v>
      </c>
      <c r="E563" s="482">
        <v>4</v>
      </c>
      <c r="F563" s="99" t="s">
        <v>554</v>
      </c>
      <c r="H563" s="99">
        <f>'Справка 6'!G24</f>
        <v>15040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50">
        <f t="shared" si="38"/>
        <v>42735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50">
        <f t="shared" si="38"/>
        <v>42735</v>
      </c>
      <c r="D565" s="99" t="s">
        <v>558</v>
      </c>
      <c r="E565" s="482">
        <v>4</v>
      </c>
      <c r="F565" s="99" t="s">
        <v>542</v>
      </c>
      <c r="H565" s="99">
        <f>'Справка 6'!G26</f>
        <v>5946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50">
        <f t="shared" si="38"/>
        <v>42735</v>
      </c>
      <c r="D566" s="99" t="s">
        <v>560</v>
      </c>
      <c r="E566" s="482">
        <v>4</v>
      </c>
      <c r="F566" s="99" t="s">
        <v>838</v>
      </c>
      <c r="H566" s="99">
        <f>'Справка 6'!G27</f>
        <v>51977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50">
        <f t="shared" si="38"/>
        <v>42735</v>
      </c>
      <c r="D567" s="99" t="s">
        <v>562</v>
      </c>
      <c r="E567" s="482">
        <v>4</v>
      </c>
      <c r="F567" s="99" t="s">
        <v>561</v>
      </c>
      <c r="H567" s="99">
        <f>'Справка 6'!G29</f>
        <v>24142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50">
        <f t="shared" si="38"/>
        <v>42735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50">
        <f t="shared" si="38"/>
        <v>42735</v>
      </c>
      <c r="D569" s="99" t="s">
        <v>564</v>
      </c>
      <c r="E569" s="482">
        <v>4</v>
      </c>
      <c r="F569" s="99" t="s">
        <v>110</v>
      </c>
      <c r="H569" s="99">
        <f>'Справка 6'!G31</f>
        <v>3838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50">
        <f t="shared" si="38"/>
        <v>42735</v>
      </c>
      <c r="D570" s="99" t="s">
        <v>565</v>
      </c>
      <c r="E570" s="482">
        <v>4</v>
      </c>
      <c r="F570" s="99" t="s">
        <v>113</v>
      </c>
      <c r="H570" s="99">
        <f>'Справка 6'!G32</f>
        <v>14582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50">
        <f t="shared" si="38"/>
        <v>42735</v>
      </c>
      <c r="D571" s="99" t="s">
        <v>566</v>
      </c>
      <c r="E571" s="482">
        <v>4</v>
      </c>
      <c r="F571" s="99" t="s">
        <v>115</v>
      </c>
      <c r="H571" s="99">
        <f>'Справка 6'!G33</f>
        <v>5722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50">
        <f t="shared" si="38"/>
        <v>42735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50">
        <f t="shared" si="38"/>
        <v>42735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50">
        <f t="shared" si="38"/>
        <v>42735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50">
        <f t="shared" si="38"/>
        <v>42735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50">
        <f t="shared" si="38"/>
        <v>42735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50">
        <f t="shared" si="38"/>
        <v>42735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50">
        <f t="shared" si="38"/>
        <v>42735</v>
      </c>
      <c r="D578" s="99" t="s">
        <v>578</v>
      </c>
      <c r="E578" s="482">
        <v>4</v>
      </c>
      <c r="F578" s="99" t="s">
        <v>803</v>
      </c>
      <c r="H578" s="99">
        <f>'Справка 6'!G40</f>
        <v>24142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50">
        <f t="shared" si="38"/>
        <v>42735</v>
      </c>
      <c r="D579" s="99" t="s">
        <v>581</v>
      </c>
      <c r="E579" s="482">
        <v>4</v>
      </c>
      <c r="F579" s="99" t="s">
        <v>580</v>
      </c>
      <c r="H579" s="99">
        <f>'Справка 6'!G41</f>
        <v>19662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50">
        <f t="shared" si="38"/>
        <v>42735</v>
      </c>
      <c r="D580" s="99" t="s">
        <v>583</v>
      </c>
      <c r="E580" s="482">
        <v>4</v>
      </c>
      <c r="F580" s="99" t="s">
        <v>582</v>
      </c>
      <c r="H580" s="99">
        <f>'Справка 6'!G42</f>
        <v>594092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50">
        <f t="shared" si="38"/>
        <v>42735</v>
      </c>
      <c r="D581" s="99" t="s">
        <v>523</v>
      </c>
      <c r="E581" s="482">
        <v>5</v>
      </c>
      <c r="F581" s="99" t="s">
        <v>522</v>
      </c>
      <c r="H581" s="99">
        <f>'Справка 6'!H11</f>
        <v>441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50">
        <f t="shared" si="38"/>
        <v>42735</v>
      </c>
      <c r="D582" s="99" t="s">
        <v>526</v>
      </c>
      <c r="E582" s="482">
        <v>5</v>
      </c>
      <c r="F582" s="99" t="s">
        <v>525</v>
      </c>
      <c r="H582" s="99">
        <f>'Справка 6'!H12</f>
        <v>1206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50">
        <f t="shared" si="38"/>
        <v>42735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50">
        <f t="shared" si="38"/>
        <v>42735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50">
        <f t="shared" si="38"/>
        <v>42735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50">
        <f t="shared" si="38"/>
        <v>42735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50">
        <f t="shared" si="38"/>
        <v>42735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50">
        <f t="shared" si="38"/>
        <v>42735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50">
        <f t="shared" ref="C589:C652" si="41">endDate</f>
        <v>42735</v>
      </c>
      <c r="D589" s="99" t="s">
        <v>545</v>
      </c>
      <c r="E589" s="482">
        <v>5</v>
      </c>
      <c r="F589" s="99" t="s">
        <v>804</v>
      </c>
      <c r="H589" s="99">
        <f>'Справка 6'!H19</f>
        <v>1647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50">
        <f t="shared" si="41"/>
        <v>42735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50">
        <f t="shared" si="41"/>
        <v>42735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50">
        <f t="shared" si="41"/>
        <v>42735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50">
        <f t="shared" si="41"/>
        <v>42735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50">
        <f t="shared" si="41"/>
        <v>42735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50">
        <f t="shared" si="41"/>
        <v>42735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50">
        <f t="shared" si="41"/>
        <v>42735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50">
        <f t="shared" si="41"/>
        <v>42735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50">
        <f t="shared" si="41"/>
        <v>42735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50">
        <f t="shared" si="41"/>
        <v>42735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50">
        <f t="shared" si="41"/>
        <v>42735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50">
        <f t="shared" si="41"/>
        <v>42735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50">
        <f t="shared" si="41"/>
        <v>42735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50">
        <f t="shared" si="41"/>
        <v>42735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50">
        <f t="shared" si="41"/>
        <v>42735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50">
        <f t="shared" si="41"/>
        <v>42735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50">
        <f t="shared" si="41"/>
        <v>42735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50">
        <f t="shared" si="41"/>
        <v>42735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50">
        <f t="shared" si="41"/>
        <v>42735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50">
        <f t="shared" si="41"/>
        <v>42735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50">
        <f t="shared" si="41"/>
        <v>42735</v>
      </c>
      <c r="D610" s="99" t="s">
        <v>583</v>
      </c>
      <c r="E610" s="482">
        <v>5</v>
      </c>
      <c r="F610" s="99" t="s">
        <v>582</v>
      </c>
      <c r="H610" s="99">
        <f>'Справка 6'!H42</f>
        <v>1647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50">
        <f t="shared" si="41"/>
        <v>42735</v>
      </c>
      <c r="D611" s="99" t="s">
        <v>523</v>
      </c>
      <c r="E611" s="482">
        <v>6</v>
      </c>
      <c r="F611" s="99" t="s">
        <v>522</v>
      </c>
      <c r="H611" s="99">
        <f>'Справка 6'!I11</f>
        <v>13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50">
        <f t="shared" si="41"/>
        <v>42735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50">
        <f t="shared" si="41"/>
        <v>42735</v>
      </c>
      <c r="D613" s="99" t="s">
        <v>529</v>
      </c>
      <c r="E613" s="482">
        <v>6</v>
      </c>
      <c r="F613" s="99" t="s">
        <v>528</v>
      </c>
      <c r="H613" s="99">
        <f>'Справка 6'!I13</f>
        <v>989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50">
        <f t="shared" si="41"/>
        <v>42735</v>
      </c>
      <c r="D614" s="99" t="s">
        <v>532</v>
      </c>
      <c r="E614" s="482">
        <v>6</v>
      </c>
      <c r="F614" s="99" t="s">
        <v>531</v>
      </c>
      <c r="H614" s="99">
        <f>'Справка 6'!I14</f>
        <v>33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50">
        <f t="shared" si="41"/>
        <v>42735</v>
      </c>
      <c r="D615" s="99" t="s">
        <v>535</v>
      </c>
      <c r="E615" s="482">
        <v>6</v>
      </c>
      <c r="F615" s="99" t="s">
        <v>534</v>
      </c>
      <c r="H615" s="99">
        <f>'Справка 6'!I15</f>
        <v>354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50">
        <f t="shared" si="41"/>
        <v>42735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50">
        <f t="shared" si="41"/>
        <v>42735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50">
        <f t="shared" si="41"/>
        <v>42735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50">
        <f t="shared" si="41"/>
        <v>42735</v>
      </c>
      <c r="D619" s="99" t="s">
        <v>545</v>
      </c>
      <c r="E619" s="482">
        <v>6</v>
      </c>
      <c r="F619" s="99" t="s">
        <v>804</v>
      </c>
      <c r="H619" s="99">
        <f>'Справка 6'!I19</f>
        <v>1389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50">
        <f t="shared" si="41"/>
        <v>42735</v>
      </c>
      <c r="D620" s="99" t="s">
        <v>547</v>
      </c>
      <c r="E620" s="482">
        <v>6</v>
      </c>
      <c r="F620" s="99" t="s">
        <v>546</v>
      </c>
      <c r="H620" s="99">
        <f>'Справка 6'!I20</f>
        <v>112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50">
        <f t="shared" si="41"/>
        <v>42735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50">
        <f t="shared" si="41"/>
        <v>42735</v>
      </c>
      <c r="D622" s="99" t="s">
        <v>553</v>
      </c>
      <c r="E622" s="482">
        <v>6</v>
      </c>
      <c r="F622" s="99" t="s">
        <v>552</v>
      </c>
      <c r="H622" s="99">
        <f>'Справка 6'!I23</f>
        <v>61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50">
        <f t="shared" si="41"/>
        <v>42735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50">
        <f t="shared" si="41"/>
        <v>42735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50">
        <f t="shared" si="41"/>
        <v>42735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50">
        <f t="shared" si="41"/>
        <v>42735</v>
      </c>
      <c r="D626" s="99" t="s">
        <v>560</v>
      </c>
      <c r="E626" s="482">
        <v>6</v>
      </c>
      <c r="F626" s="99" t="s">
        <v>838</v>
      </c>
      <c r="H626" s="99">
        <f>'Справка 6'!I27</f>
        <v>61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50">
        <f t="shared" si="41"/>
        <v>42735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50">
        <f t="shared" si="41"/>
        <v>42735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50">
        <f t="shared" si="41"/>
        <v>42735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50">
        <f t="shared" si="41"/>
        <v>42735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50">
        <f t="shared" si="41"/>
        <v>42735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50">
        <f t="shared" si="41"/>
        <v>42735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50">
        <f t="shared" si="41"/>
        <v>42735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50">
        <f t="shared" si="41"/>
        <v>42735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50">
        <f t="shared" si="41"/>
        <v>42735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50">
        <f t="shared" si="41"/>
        <v>42735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50">
        <f t="shared" si="41"/>
        <v>42735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50">
        <f t="shared" si="41"/>
        <v>42735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50">
        <f t="shared" si="41"/>
        <v>42735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50">
        <f t="shared" si="41"/>
        <v>42735</v>
      </c>
      <c r="D640" s="99" t="s">
        <v>583</v>
      </c>
      <c r="E640" s="482">
        <v>6</v>
      </c>
      <c r="F640" s="99" t="s">
        <v>582</v>
      </c>
      <c r="H640" s="99">
        <f>'Справка 6'!I42</f>
        <v>1562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50">
        <f t="shared" si="41"/>
        <v>42735</v>
      </c>
      <c r="D641" s="99" t="s">
        <v>523</v>
      </c>
      <c r="E641" s="482">
        <v>7</v>
      </c>
      <c r="F641" s="99" t="s">
        <v>522</v>
      </c>
      <c r="H641" s="99">
        <f>'Справка 6'!J11</f>
        <v>48569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50">
        <f t="shared" si="41"/>
        <v>42735</v>
      </c>
      <c r="D642" s="99" t="s">
        <v>526</v>
      </c>
      <c r="E642" s="482">
        <v>7</v>
      </c>
      <c r="F642" s="99" t="s">
        <v>525</v>
      </c>
      <c r="H642" s="99">
        <f>'Справка 6'!J12</f>
        <v>172311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50">
        <f t="shared" si="41"/>
        <v>42735</v>
      </c>
      <c r="D643" s="99" t="s">
        <v>529</v>
      </c>
      <c r="E643" s="482">
        <v>7</v>
      </c>
      <c r="F643" s="99" t="s">
        <v>528</v>
      </c>
      <c r="H643" s="99">
        <f>'Справка 6'!J13</f>
        <v>203139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50">
        <f t="shared" si="41"/>
        <v>42735</v>
      </c>
      <c r="D644" s="99" t="s">
        <v>532</v>
      </c>
      <c r="E644" s="482">
        <v>7</v>
      </c>
      <c r="F644" s="99" t="s">
        <v>531</v>
      </c>
      <c r="H644" s="99">
        <f>'Справка 6'!J14</f>
        <v>15760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50">
        <f t="shared" si="41"/>
        <v>42735</v>
      </c>
      <c r="D645" s="99" t="s">
        <v>535</v>
      </c>
      <c r="E645" s="482">
        <v>7</v>
      </c>
      <c r="F645" s="99" t="s">
        <v>534</v>
      </c>
      <c r="H645" s="99">
        <f>'Справка 6'!J15</f>
        <v>21049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50">
        <f t="shared" si="41"/>
        <v>42735</v>
      </c>
      <c r="D646" s="99" t="s">
        <v>537</v>
      </c>
      <c r="E646" s="482">
        <v>7</v>
      </c>
      <c r="F646" s="99" t="s">
        <v>536</v>
      </c>
      <c r="H646" s="99">
        <f>'Справка 6'!J16</f>
        <v>18849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50">
        <f t="shared" si="41"/>
        <v>42735</v>
      </c>
      <c r="D647" s="99" t="s">
        <v>540</v>
      </c>
      <c r="E647" s="482">
        <v>7</v>
      </c>
      <c r="F647" s="99" t="s">
        <v>539</v>
      </c>
      <c r="H647" s="99">
        <f>'Справка 6'!J17</f>
        <v>7804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50">
        <f t="shared" si="41"/>
        <v>42735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50">
        <f t="shared" si="41"/>
        <v>42735</v>
      </c>
      <c r="D649" s="99" t="s">
        <v>545</v>
      </c>
      <c r="E649" s="482">
        <v>7</v>
      </c>
      <c r="F649" s="99" t="s">
        <v>804</v>
      </c>
      <c r="H649" s="99">
        <f>'Справка 6'!J19</f>
        <v>487481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50">
        <f t="shared" si="41"/>
        <v>42735</v>
      </c>
      <c r="D650" s="99" t="s">
        <v>547</v>
      </c>
      <c r="E650" s="482">
        <v>7</v>
      </c>
      <c r="F650" s="99" t="s">
        <v>546</v>
      </c>
      <c r="H650" s="99">
        <f>'Справка 6'!J20</f>
        <v>10976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50">
        <f t="shared" si="41"/>
        <v>42735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50">
        <f t="shared" si="41"/>
        <v>42735</v>
      </c>
      <c r="D652" s="99" t="s">
        <v>553</v>
      </c>
      <c r="E652" s="482">
        <v>7</v>
      </c>
      <c r="F652" s="99" t="s">
        <v>552</v>
      </c>
      <c r="H652" s="99">
        <f>'Справка 6'!J23</f>
        <v>30930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50">
        <f t="shared" ref="C653:C716" si="44">endDate</f>
        <v>42735</v>
      </c>
      <c r="D653" s="99" t="s">
        <v>555</v>
      </c>
      <c r="E653" s="482">
        <v>7</v>
      </c>
      <c r="F653" s="99" t="s">
        <v>554</v>
      </c>
      <c r="H653" s="99">
        <f>'Справка 6'!J24</f>
        <v>15040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50">
        <f t="shared" si="44"/>
        <v>42735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50">
        <f t="shared" si="44"/>
        <v>42735</v>
      </c>
      <c r="D655" s="99" t="s">
        <v>558</v>
      </c>
      <c r="E655" s="482">
        <v>7</v>
      </c>
      <c r="F655" s="99" t="s">
        <v>542</v>
      </c>
      <c r="H655" s="99">
        <f>'Справка 6'!J26</f>
        <v>5946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50">
        <f t="shared" si="44"/>
        <v>42735</v>
      </c>
      <c r="D656" s="99" t="s">
        <v>560</v>
      </c>
      <c r="E656" s="482">
        <v>7</v>
      </c>
      <c r="F656" s="99" t="s">
        <v>838</v>
      </c>
      <c r="H656" s="99">
        <f>'Справка 6'!J27</f>
        <v>51916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50">
        <f t="shared" si="44"/>
        <v>42735</v>
      </c>
      <c r="D657" s="99" t="s">
        <v>562</v>
      </c>
      <c r="E657" s="482">
        <v>7</v>
      </c>
      <c r="F657" s="99" t="s">
        <v>561</v>
      </c>
      <c r="H657" s="99">
        <f>'Справка 6'!J29</f>
        <v>24142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50">
        <f t="shared" si="44"/>
        <v>42735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50">
        <f t="shared" si="44"/>
        <v>42735</v>
      </c>
      <c r="D659" s="99" t="s">
        <v>564</v>
      </c>
      <c r="E659" s="482">
        <v>7</v>
      </c>
      <c r="F659" s="99" t="s">
        <v>110</v>
      </c>
      <c r="H659" s="99">
        <f>'Справка 6'!J31</f>
        <v>3838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50">
        <f t="shared" si="44"/>
        <v>42735</v>
      </c>
      <c r="D660" s="99" t="s">
        <v>565</v>
      </c>
      <c r="E660" s="482">
        <v>7</v>
      </c>
      <c r="F660" s="99" t="s">
        <v>113</v>
      </c>
      <c r="H660" s="99">
        <f>'Справка 6'!J32</f>
        <v>14582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50">
        <f t="shared" si="44"/>
        <v>42735</v>
      </c>
      <c r="D661" s="99" t="s">
        <v>566</v>
      </c>
      <c r="E661" s="482">
        <v>7</v>
      </c>
      <c r="F661" s="99" t="s">
        <v>115</v>
      </c>
      <c r="H661" s="99">
        <f>'Справка 6'!J33</f>
        <v>5722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50">
        <f t="shared" si="44"/>
        <v>42735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50">
        <f t="shared" si="44"/>
        <v>42735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50">
        <f t="shared" si="44"/>
        <v>42735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50">
        <f t="shared" si="44"/>
        <v>42735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50">
        <f t="shared" si="44"/>
        <v>42735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50">
        <f t="shared" si="44"/>
        <v>42735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50">
        <f t="shared" si="44"/>
        <v>42735</v>
      </c>
      <c r="D668" s="99" t="s">
        <v>578</v>
      </c>
      <c r="E668" s="482">
        <v>7</v>
      </c>
      <c r="F668" s="99" t="s">
        <v>803</v>
      </c>
      <c r="H668" s="99">
        <f>'Справка 6'!J40</f>
        <v>24142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50">
        <f t="shared" si="44"/>
        <v>42735</v>
      </c>
      <c r="D669" s="99" t="s">
        <v>581</v>
      </c>
      <c r="E669" s="482">
        <v>7</v>
      </c>
      <c r="F669" s="99" t="s">
        <v>580</v>
      </c>
      <c r="H669" s="99">
        <f>'Справка 6'!J41</f>
        <v>19662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50">
        <f t="shared" si="44"/>
        <v>42735</v>
      </c>
      <c r="D670" s="99" t="s">
        <v>583</v>
      </c>
      <c r="E670" s="482">
        <v>7</v>
      </c>
      <c r="F670" s="99" t="s">
        <v>582</v>
      </c>
      <c r="H670" s="99">
        <f>'Справка 6'!J42</f>
        <v>594177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50">
        <f t="shared" si="44"/>
        <v>42735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50">
        <f t="shared" si="44"/>
        <v>42735</v>
      </c>
      <c r="D672" s="99" t="s">
        <v>526</v>
      </c>
      <c r="E672" s="482">
        <v>8</v>
      </c>
      <c r="F672" s="99" t="s">
        <v>525</v>
      </c>
      <c r="H672" s="99">
        <f>'Справка 6'!K12</f>
        <v>33942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50">
        <f t="shared" si="44"/>
        <v>42735</v>
      </c>
      <c r="D673" s="99" t="s">
        <v>529</v>
      </c>
      <c r="E673" s="482">
        <v>8</v>
      </c>
      <c r="F673" s="99" t="s">
        <v>528</v>
      </c>
      <c r="H673" s="99">
        <f>'Справка 6'!K13</f>
        <v>99437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50">
        <f t="shared" si="44"/>
        <v>42735</v>
      </c>
      <c r="D674" s="99" t="s">
        <v>532</v>
      </c>
      <c r="E674" s="482">
        <v>8</v>
      </c>
      <c r="F674" s="99" t="s">
        <v>531</v>
      </c>
      <c r="H674" s="99">
        <f>'Справка 6'!K14</f>
        <v>3247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50">
        <f t="shared" si="44"/>
        <v>42735</v>
      </c>
      <c r="D675" s="99" t="s">
        <v>535</v>
      </c>
      <c r="E675" s="482">
        <v>8</v>
      </c>
      <c r="F675" s="99" t="s">
        <v>534</v>
      </c>
      <c r="H675" s="99">
        <f>'Справка 6'!K15</f>
        <v>14911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50">
        <f t="shared" si="44"/>
        <v>42735</v>
      </c>
      <c r="D676" s="99" t="s">
        <v>537</v>
      </c>
      <c r="E676" s="482">
        <v>8</v>
      </c>
      <c r="F676" s="99" t="s">
        <v>536</v>
      </c>
      <c r="H676" s="99">
        <f>'Справка 6'!K16</f>
        <v>11997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50">
        <f t="shared" si="44"/>
        <v>42735</v>
      </c>
      <c r="D677" s="99" t="s">
        <v>540</v>
      </c>
      <c r="E677" s="482">
        <v>8</v>
      </c>
      <c r="F677" s="99" t="s">
        <v>539</v>
      </c>
      <c r="H677" s="99">
        <f>'Справка 6'!K17</f>
        <v>7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50">
        <f t="shared" si="44"/>
        <v>42735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50">
        <f t="shared" si="44"/>
        <v>42735</v>
      </c>
      <c r="D679" s="99" t="s">
        <v>545</v>
      </c>
      <c r="E679" s="482">
        <v>8</v>
      </c>
      <c r="F679" s="99" t="s">
        <v>804</v>
      </c>
      <c r="H679" s="99">
        <f>'Справка 6'!K19</f>
        <v>163541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50">
        <f t="shared" si="44"/>
        <v>42735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50">
        <f t="shared" si="44"/>
        <v>42735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50">
        <f t="shared" si="44"/>
        <v>42735</v>
      </c>
      <c r="D682" s="99" t="s">
        <v>553</v>
      </c>
      <c r="E682" s="482">
        <v>8</v>
      </c>
      <c r="F682" s="99" t="s">
        <v>552</v>
      </c>
      <c r="H682" s="99">
        <f>'Справка 6'!K23</f>
        <v>8056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50">
        <f t="shared" si="44"/>
        <v>42735</v>
      </c>
      <c r="D683" s="99" t="s">
        <v>555</v>
      </c>
      <c r="E683" s="482">
        <v>8</v>
      </c>
      <c r="F683" s="99" t="s">
        <v>554</v>
      </c>
      <c r="H683" s="99">
        <f>'Справка 6'!K24</f>
        <v>5771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50">
        <f t="shared" si="44"/>
        <v>42735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50">
        <f t="shared" si="44"/>
        <v>42735</v>
      </c>
      <c r="D685" s="99" t="s">
        <v>558</v>
      </c>
      <c r="E685" s="482">
        <v>8</v>
      </c>
      <c r="F685" s="99" t="s">
        <v>542</v>
      </c>
      <c r="H685" s="99">
        <f>'Справка 6'!K26</f>
        <v>2001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50">
        <f t="shared" si="44"/>
        <v>42735</v>
      </c>
      <c r="D686" s="99" t="s">
        <v>560</v>
      </c>
      <c r="E686" s="482">
        <v>8</v>
      </c>
      <c r="F686" s="99" t="s">
        <v>838</v>
      </c>
      <c r="H686" s="99">
        <f>'Справка 6'!K27</f>
        <v>15828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50">
        <f t="shared" si="44"/>
        <v>42735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50">
        <f t="shared" si="44"/>
        <v>42735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50">
        <f t="shared" si="44"/>
        <v>42735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50">
        <f t="shared" si="44"/>
        <v>42735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50">
        <f t="shared" si="44"/>
        <v>42735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50">
        <f t="shared" si="44"/>
        <v>42735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50">
        <f t="shared" si="44"/>
        <v>42735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50">
        <f t="shared" si="44"/>
        <v>42735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50">
        <f t="shared" si="44"/>
        <v>42735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50">
        <f t="shared" si="44"/>
        <v>42735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50">
        <f t="shared" si="44"/>
        <v>42735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50">
        <f t="shared" si="44"/>
        <v>42735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50">
        <f t="shared" si="44"/>
        <v>42735</v>
      </c>
      <c r="D699" s="99" t="s">
        <v>581</v>
      </c>
      <c r="E699" s="482">
        <v>8</v>
      </c>
      <c r="F699" s="99" t="s">
        <v>580</v>
      </c>
      <c r="H699" s="99">
        <f>'Справка 6'!K41</f>
        <v>9185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50">
        <f t="shared" si="44"/>
        <v>42735</v>
      </c>
      <c r="D700" s="99" t="s">
        <v>583</v>
      </c>
      <c r="E700" s="482">
        <v>8</v>
      </c>
      <c r="F700" s="99" t="s">
        <v>582</v>
      </c>
      <c r="H700" s="99">
        <f>'Справка 6'!K42</f>
        <v>188554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50">
        <f t="shared" si="44"/>
        <v>42735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50">
        <f t="shared" si="44"/>
        <v>42735</v>
      </c>
      <c r="D702" s="99" t="s">
        <v>526</v>
      </c>
      <c r="E702" s="482">
        <v>9</v>
      </c>
      <c r="F702" s="99" t="s">
        <v>525</v>
      </c>
      <c r="H702" s="99">
        <f>'Справка 6'!L12</f>
        <v>6915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50">
        <f t="shared" si="44"/>
        <v>42735</v>
      </c>
      <c r="D703" s="99" t="s">
        <v>529</v>
      </c>
      <c r="E703" s="482">
        <v>9</v>
      </c>
      <c r="F703" s="99" t="s">
        <v>528</v>
      </c>
      <c r="H703" s="99">
        <f>'Справка 6'!L13</f>
        <v>12543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50">
        <f t="shared" si="44"/>
        <v>42735</v>
      </c>
      <c r="D704" s="99" t="s">
        <v>532</v>
      </c>
      <c r="E704" s="482">
        <v>9</v>
      </c>
      <c r="F704" s="99" t="s">
        <v>531</v>
      </c>
      <c r="H704" s="99">
        <f>'Справка 6'!L14</f>
        <v>813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50">
        <f t="shared" si="44"/>
        <v>42735</v>
      </c>
      <c r="D705" s="99" t="s">
        <v>535</v>
      </c>
      <c r="E705" s="482">
        <v>9</v>
      </c>
      <c r="F705" s="99" t="s">
        <v>534</v>
      </c>
      <c r="H705" s="99">
        <f>'Справка 6'!L15</f>
        <v>2768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50">
        <f t="shared" si="44"/>
        <v>42735</v>
      </c>
      <c r="D706" s="99" t="s">
        <v>537</v>
      </c>
      <c r="E706" s="482">
        <v>9</v>
      </c>
      <c r="F706" s="99" t="s">
        <v>536</v>
      </c>
      <c r="H706" s="99">
        <f>'Справка 6'!L16</f>
        <v>1400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50">
        <f t="shared" si="44"/>
        <v>42735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50">
        <f t="shared" si="44"/>
        <v>42735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50">
        <f t="shared" si="44"/>
        <v>42735</v>
      </c>
      <c r="D709" s="99" t="s">
        <v>545</v>
      </c>
      <c r="E709" s="482">
        <v>9</v>
      </c>
      <c r="F709" s="99" t="s">
        <v>804</v>
      </c>
      <c r="H709" s="99">
        <f>'Справка 6'!L19</f>
        <v>24439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50">
        <f t="shared" si="44"/>
        <v>42735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50">
        <f t="shared" si="44"/>
        <v>42735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50">
        <f t="shared" si="44"/>
        <v>42735</v>
      </c>
      <c r="D712" s="99" t="s">
        <v>553</v>
      </c>
      <c r="E712" s="482">
        <v>9</v>
      </c>
      <c r="F712" s="99" t="s">
        <v>552</v>
      </c>
      <c r="H712" s="99">
        <f>'Справка 6'!L23</f>
        <v>1952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50">
        <f t="shared" si="44"/>
        <v>42735</v>
      </c>
      <c r="D713" s="99" t="s">
        <v>555</v>
      </c>
      <c r="E713" s="482">
        <v>9</v>
      </c>
      <c r="F713" s="99" t="s">
        <v>554</v>
      </c>
      <c r="H713" s="99">
        <f>'Справка 6'!L24</f>
        <v>926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50">
        <f t="shared" si="44"/>
        <v>42735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50">
        <f t="shared" si="44"/>
        <v>42735</v>
      </c>
      <c r="D715" s="99" t="s">
        <v>558</v>
      </c>
      <c r="E715" s="482">
        <v>9</v>
      </c>
      <c r="F715" s="99" t="s">
        <v>542</v>
      </c>
      <c r="H715" s="99">
        <f>'Справка 6'!L26</f>
        <v>638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50">
        <f t="shared" si="44"/>
        <v>42735</v>
      </c>
      <c r="D716" s="99" t="s">
        <v>560</v>
      </c>
      <c r="E716" s="482">
        <v>9</v>
      </c>
      <c r="F716" s="99" t="s">
        <v>838</v>
      </c>
      <c r="H716" s="99">
        <f>'Справка 6'!L27</f>
        <v>3516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50">
        <f t="shared" ref="C717:C780" si="47">endDate</f>
        <v>42735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50">
        <f t="shared" si="47"/>
        <v>42735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50">
        <f t="shared" si="47"/>
        <v>42735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50">
        <f t="shared" si="47"/>
        <v>42735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50">
        <f t="shared" si="47"/>
        <v>42735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50">
        <f t="shared" si="47"/>
        <v>42735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50">
        <f t="shared" si="47"/>
        <v>42735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50">
        <f t="shared" si="47"/>
        <v>42735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50">
        <f t="shared" si="47"/>
        <v>42735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50">
        <f t="shared" si="47"/>
        <v>42735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50">
        <f t="shared" si="47"/>
        <v>42735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50">
        <f t="shared" si="47"/>
        <v>42735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50">
        <f t="shared" si="47"/>
        <v>42735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50">
        <f t="shared" si="47"/>
        <v>42735</v>
      </c>
      <c r="D730" s="99" t="s">
        <v>583</v>
      </c>
      <c r="E730" s="482">
        <v>9</v>
      </c>
      <c r="F730" s="99" t="s">
        <v>582</v>
      </c>
      <c r="H730" s="99">
        <f>'Справка 6'!L42</f>
        <v>27955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50">
        <f t="shared" si="47"/>
        <v>42735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50">
        <f t="shared" si="47"/>
        <v>42735</v>
      </c>
      <c r="D732" s="99" t="s">
        <v>526</v>
      </c>
      <c r="E732" s="482">
        <v>10</v>
      </c>
      <c r="F732" s="99" t="s">
        <v>525</v>
      </c>
      <c r="H732" s="99">
        <f>'Справка 6'!M12</f>
        <v>529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50">
        <f t="shared" si="47"/>
        <v>42735</v>
      </c>
      <c r="D733" s="99" t="s">
        <v>529</v>
      </c>
      <c r="E733" s="482">
        <v>10</v>
      </c>
      <c r="F733" s="99" t="s">
        <v>528</v>
      </c>
      <c r="H733" s="99">
        <f>'Справка 6'!M13</f>
        <v>4900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50">
        <f t="shared" si="47"/>
        <v>42735</v>
      </c>
      <c r="D734" s="99" t="s">
        <v>532</v>
      </c>
      <c r="E734" s="482">
        <v>10</v>
      </c>
      <c r="F734" s="99" t="s">
        <v>531</v>
      </c>
      <c r="H734" s="99">
        <f>'Справка 6'!M14</f>
        <v>221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50">
        <f t="shared" si="47"/>
        <v>42735</v>
      </c>
      <c r="D735" s="99" t="s">
        <v>535</v>
      </c>
      <c r="E735" s="482">
        <v>10</v>
      </c>
      <c r="F735" s="99" t="s">
        <v>534</v>
      </c>
      <c r="H735" s="99">
        <f>'Справка 6'!M15</f>
        <v>3428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50">
        <f t="shared" si="47"/>
        <v>42735</v>
      </c>
      <c r="D736" s="99" t="s">
        <v>537</v>
      </c>
      <c r="E736" s="482">
        <v>10</v>
      </c>
      <c r="F736" s="99" t="s">
        <v>536</v>
      </c>
      <c r="H736" s="99">
        <f>'Справка 6'!M16</f>
        <v>838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50">
        <f t="shared" si="47"/>
        <v>42735</v>
      </c>
      <c r="D737" s="99" t="s">
        <v>540</v>
      </c>
      <c r="E737" s="482">
        <v>10</v>
      </c>
      <c r="F737" s="99" t="s">
        <v>539</v>
      </c>
      <c r="H737" s="99">
        <f>'Справка 6'!M17</f>
        <v>3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50">
        <f t="shared" si="47"/>
        <v>42735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50">
        <f t="shared" si="47"/>
        <v>42735</v>
      </c>
      <c r="D739" s="99" t="s">
        <v>545</v>
      </c>
      <c r="E739" s="482">
        <v>10</v>
      </c>
      <c r="F739" s="99" t="s">
        <v>804</v>
      </c>
      <c r="H739" s="99">
        <f>'Справка 6'!M19</f>
        <v>9919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50">
        <f t="shared" si="47"/>
        <v>42735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50">
        <f t="shared" si="47"/>
        <v>42735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50">
        <f t="shared" si="47"/>
        <v>42735</v>
      </c>
      <c r="D742" s="99" t="s">
        <v>553</v>
      </c>
      <c r="E742" s="482">
        <v>10</v>
      </c>
      <c r="F742" s="99" t="s">
        <v>552</v>
      </c>
      <c r="H742" s="99">
        <f>'Справка 6'!M23</f>
        <v>1309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50">
        <f t="shared" si="47"/>
        <v>42735</v>
      </c>
      <c r="D743" s="99" t="s">
        <v>555</v>
      </c>
      <c r="E743" s="482">
        <v>10</v>
      </c>
      <c r="F743" s="99" t="s">
        <v>554</v>
      </c>
      <c r="H743" s="99">
        <f>'Справка 6'!M24</f>
        <v>117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50">
        <f t="shared" si="47"/>
        <v>42735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50">
        <f t="shared" si="47"/>
        <v>42735</v>
      </c>
      <c r="D745" s="99" t="s">
        <v>558</v>
      </c>
      <c r="E745" s="482">
        <v>10</v>
      </c>
      <c r="F745" s="99" t="s">
        <v>542</v>
      </c>
      <c r="H745" s="99">
        <f>'Справка 6'!M26</f>
        <v>791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50">
        <f t="shared" si="47"/>
        <v>42735</v>
      </c>
      <c r="D746" s="99" t="s">
        <v>560</v>
      </c>
      <c r="E746" s="482">
        <v>10</v>
      </c>
      <c r="F746" s="99" t="s">
        <v>838</v>
      </c>
      <c r="H746" s="99">
        <f>'Справка 6'!M27</f>
        <v>2217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50">
        <f t="shared" si="47"/>
        <v>42735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50">
        <f t="shared" si="47"/>
        <v>42735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50">
        <f t="shared" si="47"/>
        <v>42735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50">
        <f t="shared" si="47"/>
        <v>42735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50">
        <f t="shared" si="47"/>
        <v>42735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50">
        <f t="shared" si="47"/>
        <v>42735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50">
        <f t="shared" si="47"/>
        <v>42735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50">
        <f t="shared" si="47"/>
        <v>42735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50">
        <f t="shared" si="47"/>
        <v>42735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50">
        <f t="shared" si="47"/>
        <v>42735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50">
        <f t="shared" si="47"/>
        <v>42735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50">
        <f t="shared" si="47"/>
        <v>42735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50">
        <f t="shared" si="47"/>
        <v>42735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50">
        <f t="shared" si="47"/>
        <v>42735</v>
      </c>
      <c r="D760" s="99" t="s">
        <v>583</v>
      </c>
      <c r="E760" s="482">
        <v>10</v>
      </c>
      <c r="F760" s="99" t="s">
        <v>582</v>
      </c>
      <c r="H760" s="99">
        <f>'Справка 6'!M42</f>
        <v>12136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50">
        <f t="shared" si="47"/>
        <v>42735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50">
        <f t="shared" si="47"/>
        <v>42735</v>
      </c>
      <c r="D762" s="99" t="s">
        <v>526</v>
      </c>
      <c r="E762" s="482">
        <v>11</v>
      </c>
      <c r="F762" s="99" t="s">
        <v>525</v>
      </c>
      <c r="H762" s="99">
        <f>'Справка 6'!N12</f>
        <v>40328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50">
        <f t="shared" si="47"/>
        <v>42735</v>
      </c>
      <c r="D763" s="99" t="s">
        <v>529</v>
      </c>
      <c r="E763" s="482">
        <v>11</v>
      </c>
      <c r="F763" s="99" t="s">
        <v>528</v>
      </c>
      <c r="H763" s="99">
        <f>'Справка 6'!N13</f>
        <v>107080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50">
        <f t="shared" si="47"/>
        <v>42735</v>
      </c>
      <c r="D764" s="99" t="s">
        <v>532</v>
      </c>
      <c r="E764" s="482">
        <v>11</v>
      </c>
      <c r="F764" s="99" t="s">
        <v>531</v>
      </c>
      <c r="H764" s="99">
        <f>'Справка 6'!N14</f>
        <v>3839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50">
        <f t="shared" si="47"/>
        <v>42735</v>
      </c>
      <c r="D765" s="99" t="s">
        <v>535</v>
      </c>
      <c r="E765" s="482">
        <v>11</v>
      </c>
      <c r="F765" s="99" t="s">
        <v>534</v>
      </c>
      <c r="H765" s="99">
        <f>'Справка 6'!N15</f>
        <v>14251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50">
        <f t="shared" si="47"/>
        <v>42735</v>
      </c>
      <c r="D766" s="99" t="s">
        <v>537</v>
      </c>
      <c r="E766" s="482">
        <v>11</v>
      </c>
      <c r="F766" s="99" t="s">
        <v>536</v>
      </c>
      <c r="H766" s="99">
        <f>'Справка 6'!N16</f>
        <v>12559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50">
        <f t="shared" si="47"/>
        <v>42735</v>
      </c>
      <c r="D767" s="99" t="s">
        <v>540</v>
      </c>
      <c r="E767" s="482">
        <v>11</v>
      </c>
      <c r="F767" s="99" t="s">
        <v>539</v>
      </c>
      <c r="H767" s="99">
        <f>'Справка 6'!N17</f>
        <v>4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50">
        <f t="shared" si="47"/>
        <v>42735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50">
        <f t="shared" si="47"/>
        <v>42735</v>
      </c>
      <c r="D769" s="99" t="s">
        <v>545</v>
      </c>
      <c r="E769" s="482">
        <v>11</v>
      </c>
      <c r="F769" s="99" t="s">
        <v>804</v>
      </c>
      <c r="H769" s="99">
        <f>'Справка 6'!N19</f>
        <v>178061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50">
        <f t="shared" si="47"/>
        <v>42735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50">
        <f t="shared" si="47"/>
        <v>42735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50">
        <f t="shared" si="47"/>
        <v>42735</v>
      </c>
      <c r="D772" s="99" t="s">
        <v>553</v>
      </c>
      <c r="E772" s="482">
        <v>11</v>
      </c>
      <c r="F772" s="99" t="s">
        <v>552</v>
      </c>
      <c r="H772" s="99">
        <f>'Справка 6'!N23</f>
        <v>8699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50">
        <f t="shared" si="47"/>
        <v>42735</v>
      </c>
      <c r="D773" s="99" t="s">
        <v>555</v>
      </c>
      <c r="E773" s="482">
        <v>11</v>
      </c>
      <c r="F773" s="99" t="s">
        <v>554</v>
      </c>
      <c r="H773" s="99">
        <f>'Справка 6'!N24</f>
        <v>6580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50">
        <f t="shared" si="47"/>
        <v>42735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50">
        <f t="shared" si="47"/>
        <v>42735</v>
      </c>
      <c r="D775" s="99" t="s">
        <v>558</v>
      </c>
      <c r="E775" s="482">
        <v>11</v>
      </c>
      <c r="F775" s="99" t="s">
        <v>542</v>
      </c>
      <c r="H775" s="99">
        <f>'Справка 6'!N26</f>
        <v>1848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50">
        <f t="shared" si="47"/>
        <v>42735</v>
      </c>
      <c r="D776" s="99" t="s">
        <v>560</v>
      </c>
      <c r="E776" s="482">
        <v>11</v>
      </c>
      <c r="F776" s="99" t="s">
        <v>838</v>
      </c>
      <c r="H776" s="99">
        <f>'Справка 6'!N27</f>
        <v>17127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50">
        <f t="shared" si="47"/>
        <v>42735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50">
        <f t="shared" si="47"/>
        <v>42735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50">
        <f t="shared" si="47"/>
        <v>42735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50">
        <f t="shared" si="47"/>
        <v>42735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50">
        <f t="shared" ref="C781:C844" si="50">endDate</f>
        <v>42735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50">
        <f t="shared" si="50"/>
        <v>42735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50">
        <f t="shared" si="50"/>
        <v>42735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50">
        <f t="shared" si="50"/>
        <v>42735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50">
        <f t="shared" si="50"/>
        <v>42735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50">
        <f t="shared" si="50"/>
        <v>42735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50">
        <f t="shared" si="50"/>
        <v>42735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50">
        <f t="shared" si="50"/>
        <v>42735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50">
        <f t="shared" si="50"/>
        <v>42735</v>
      </c>
      <c r="D789" s="99" t="s">
        <v>581</v>
      </c>
      <c r="E789" s="482">
        <v>11</v>
      </c>
      <c r="F789" s="99" t="s">
        <v>580</v>
      </c>
      <c r="H789" s="99">
        <f>'Справка 6'!N41</f>
        <v>9185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50">
        <f t="shared" si="50"/>
        <v>42735</v>
      </c>
      <c r="D790" s="99" t="s">
        <v>583</v>
      </c>
      <c r="E790" s="482">
        <v>11</v>
      </c>
      <c r="F790" s="99" t="s">
        <v>582</v>
      </c>
      <c r="H790" s="99">
        <f>'Справка 6'!N42</f>
        <v>204373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50">
        <f t="shared" si="50"/>
        <v>42735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50">
        <f t="shared" si="50"/>
        <v>42735</v>
      </c>
      <c r="D792" s="99" t="s">
        <v>526</v>
      </c>
      <c r="E792" s="482">
        <v>12</v>
      </c>
      <c r="F792" s="99" t="s">
        <v>525</v>
      </c>
      <c r="H792" s="99">
        <f>'Справка 6'!O12</f>
        <v>281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50">
        <f t="shared" si="50"/>
        <v>42735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50">
        <f t="shared" si="50"/>
        <v>42735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50">
        <f t="shared" si="50"/>
        <v>42735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50">
        <f t="shared" si="50"/>
        <v>42735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50">
        <f t="shared" si="50"/>
        <v>42735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50">
        <f t="shared" si="50"/>
        <v>42735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50">
        <f t="shared" si="50"/>
        <v>42735</v>
      </c>
      <c r="D799" s="99" t="s">
        <v>545</v>
      </c>
      <c r="E799" s="482">
        <v>12</v>
      </c>
      <c r="F799" s="99" t="s">
        <v>804</v>
      </c>
      <c r="H799" s="99">
        <f>'Справка 6'!O19</f>
        <v>281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50">
        <f t="shared" si="50"/>
        <v>42735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50">
        <f t="shared" si="50"/>
        <v>42735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50">
        <f t="shared" si="50"/>
        <v>42735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50">
        <f t="shared" si="50"/>
        <v>42735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50">
        <f t="shared" si="50"/>
        <v>42735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50">
        <f t="shared" si="50"/>
        <v>42735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50">
        <f t="shared" si="50"/>
        <v>42735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50">
        <f t="shared" si="50"/>
        <v>42735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50">
        <f t="shared" si="50"/>
        <v>42735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50">
        <f t="shared" si="50"/>
        <v>42735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50">
        <f t="shared" si="50"/>
        <v>42735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50">
        <f t="shared" si="50"/>
        <v>42735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50">
        <f t="shared" si="50"/>
        <v>42735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50">
        <f t="shared" si="50"/>
        <v>42735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50">
        <f t="shared" si="50"/>
        <v>42735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50">
        <f t="shared" si="50"/>
        <v>42735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50">
        <f t="shared" si="50"/>
        <v>42735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50">
        <f t="shared" si="50"/>
        <v>42735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50">
        <f t="shared" si="50"/>
        <v>42735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50">
        <f t="shared" si="50"/>
        <v>42735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50">
        <f t="shared" si="50"/>
        <v>42735</v>
      </c>
      <c r="D820" s="99" t="s">
        <v>583</v>
      </c>
      <c r="E820" s="482">
        <v>12</v>
      </c>
      <c r="F820" s="99" t="s">
        <v>582</v>
      </c>
      <c r="H820" s="99">
        <f>'Справка 6'!O42</f>
        <v>281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50">
        <f t="shared" si="50"/>
        <v>42735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50">
        <f t="shared" si="50"/>
        <v>42735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50">
        <f t="shared" si="50"/>
        <v>42735</v>
      </c>
      <c r="D823" s="99" t="s">
        <v>529</v>
      </c>
      <c r="E823" s="482">
        <v>13</v>
      </c>
      <c r="F823" s="99" t="s">
        <v>528</v>
      </c>
      <c r="H823" s="99">
        <f>'Справка 6'!P13</f>
        <v>4786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50">
        <f t="shared" si="50"/>
        <v>42735</v>
      </c>
      <c r="D824" s="99" t="s">
        <v>532</v>
      </c>
      <c r="E824" s="482">
        <v>13</v>
      </c>
      <c r="F824" s="99" t="s">
        <v>531</v>
      </c>
      <c r="H824" s="99">
        <f>'Справка 6'!P14</f>
        <v>44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50">
        <f t="shared" si="50"/>
        <v>42735</v>
      </c>
      <c r="D825" s="99" t="s">
        <v>535</v>
      </c>
      <c r="E825" s="482">
        <v>13</v>
      </c>
      <c r="F825" s="99" t="s">
        <v>534</v>
      </c>
      <c r="H825" s="99">
        <f>'Справка 6'!P15</f>
        <v>747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50">
        <f t="shared" si="50"/>
        <v>42735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50">
        <f t="shared" si="50"/>
        <v>42735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50">
        <f t="shared" si="50"/>
        <v>42735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50">
        <f t="shared" si="50"/>
        <v>42735</v>
      </c>
      <c r="D829" s="99" t="s">
        <v>545</v>
      </c>
      <c r="E829" s="482">
        <v>13</v>
      </c>
      <c r="F829" s="99" t="s">
        <v>804</v>
      </c>
      <c r="H829" s="99">
        <f>'Справка 6'!P19</f>
        <v>5577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50">
        <f t="shared" si="50"/>
        <v>42735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50">
        <f t="shared" si="50"/>
        <v>42735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50">
        <f t="shared" si="50"/>
        <v>42735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50">
        <f t="shared" si="50"/>
        <v>42735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50">
        <f t="shared" si="50"/>
        <v>42735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50">
        <f t="shared" si="50"/>
        <v>42735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50">
        <f t="shared" si="50"/>
        <v>42735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50">
        <f t="shared" si="50"/>
        <v>42735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50">
        <f t="shared" si="50"/>
        <v>42735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50">
        <f t="shared" si="50"/>
        <v>42735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50">
        <f t="shared" si="50"/>
        <v>42735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50">
        <f t="shared" si="50"/>
        <v>42735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50">
        <f t="shared" si="50"/>
        <v>42735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50">
        <f t="shared" si="50"/>
        <v>42735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50">
        <f t="shared" si="50"/>
        <v>42735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50">
        <f t="shared" ref="C845:C910" si="53">endDate</f>
        <v>42735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50">
        <f t="shared" si="53"/>
        <v>42735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50">
        <f t="shared" si="53"/>
        <v>42735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50">
        <f t="shared" si="53"/>
        <v>42735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50">
        <f t="shared" si="53"/>
        <v>42735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50">
        <f t="shared" si="53"/>
        <v>42735</v>
      </c>
      <c r="D850" s="99" t="s">
        <v>583</v>
      </c>
      <c r="E850" s="482">
        <v>13</v>
      </c>
      <c r="F850" s="99" t="s">
        <v>582</v>
      </c>
      <c r="H850" s="99">
        <f>'Справка 6'!P42</f>
        <v>5577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50">
        <f t="shared" si="53"/>
        <v>42735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50">
        <f t="shared" si="53"/>
        <v>42735</v>
      </c>
      <c r="D852" s="99" t="s">
        <v>526</v>
      </c>
      <c r="E852" s="482">
        <v>14</v>
      </c>
      <c r="F852" s="99" t="s">
        <v>525</v>
      </c>
      <c r="H852" s="99">
        <f>'Справка 6'!Q12</f>
        <v>40609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50">
        <f t="shared" si="53"/>
        <v>42735</v>
      </c>
      <c r="D853" s="99" t="s">
        <v>529</v>
      </c>
      <c r="E853" s="482">
        <v>14</v>
      </c>
      <c r="F853" s="99" t="s">
        <v>528</v>
      </c>
      <c r="H853" s="99">
        <f>'Справка 6'!Q13</f>
        <v>102294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50">
        <f t="shared" si="53"/>
        <v>42735</v>
      </c>
      <c r="D854" s="99" t="s">
        <v>532</v>
      </c>
      <c r="E854" s="482">
        <v>14</v>
      </c>
      <c r="F854" s="99" t="s">
        <v>531</v>
      </c>
      <c r="H854" s="99">
        <f>'Справка 6'!Q14</f>
        <v>3795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50">
        <f t="shared" si="53"/>
        <v>42735</v>
      </c>
      <c r="D855" s="99" t="s">
        <v>535</v>
      </c>
      <c r="E855" s="482">
        <v>14</v>
      </c>
      <c r="F855" s="99" t="s">
        <v>534</v>
      </c>
      <c r="H855" s="99">
        <f>'Справка 6'!Q15</f>
        <v>13504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50">
        <f t="shared" si="53"/>
        <v>42735</v>
      </c>
      <c r="D856" s="99" t="s">
        <v>537</v>
      </c>
      <c r="E856" s="482">
        <v>14</v>
      </c>
      <c r="F856" s="99" t="s">
        <v>536</v>
      </c>
      <c r="H856" s="99">
        <f>'Справка 6'!Q16</f>
        <v>12559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50">
        <f t="shared" si="53"/>
        <v>42735</v>
      </c>
      <c r="D857" s="99" t="s">
        <v>540</v>
      </c>
      <c r="E857" s="482">
        <v>14</v>
      </c>
      <c r="F857" s="99" t="s">
        <v>539</v>
      </c>
      <c r="H857" s="99">
        <f>'Справка 6'!Q17</f>
        <v>4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50">
        <f t="shared" si="53"/>
        <v>42735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50">
        <f t="shared" si="53"/>
        <v>42735</v>
      </c>
      <c r="D859" s="99" t="s">
        <v>545</v>
      </c>
      <c r="E859" s="482">
        <v>14</v>
      </c>
      <c r="F859" s="99" t="s">
        <v>804</v>
      </c>
      <c r="H859" s="99">
        <f>'Справка 6'!Q19</f>
        <v>172765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50">
        <f t="shared" si="53"/>
        <v>42735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50">
        <f t="shared" si="53"/>
        <v>42735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50">
        <f t="shared" si="53"/>
        <v>42735</v>
      </c>
      <c r="D862" s="99" t="s">
        <v>553</v>
      </c>
      <c r="E862" s="482">
        <v>14</v>
      </c>
      <c r="F862" s="99" t="s">
        <v>552</v>
      </c>
      <c r="H862" s="99">
        <f>'Справка 6'!Q23</f>
        <v>8699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50">
        <f t="shared" si="53"/>
        <v>42735</v>
      </c>
      <c r="D863" s="99" t="s">
        <v>555</v>
      </c>
      <c r="E863" s="482">
        <v>14</v>
      </c>
      <c r="F863" s="99" t="s">
        <v>554</v>
      </c>
      <c r="H863" s="99">
        <f>'Справка 6'!Q24</f>
        <v>6580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50">
        <f t="shared" si="53"/>
        <v>42735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50">
        <f t="shared" si="53"/>
        <v>42735</v>
      </c>
      <c r="D865" s="99" t="s">
        <v>558</v>
      </c>
      <c r="E865" s="482">
        <v>14</v>
      </c>
      <c r="F865" s="99" t="s">
        <v>542</v>
      </c>
      <c r="H865" s="99">
        <f>'Справка 6'!Q26</f>
        <v>1848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50">
        <f t="shared" si="53"/>
        <v>42735</v>
      </c>
      <c r="D866" s="99" t="s">
        <v>560</v>
      </c>
      <c r="E866" s="482">
        <v>14</v>
      </c>
      <c r="F866" s="99" t="s">
        <v>838</v>
      </c>
      <c r="H866" s="99">
        <f>'Справка 6'!Q27</f>
        <v>17127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50">
        <f t="shared" si="53"/>
        <v>42735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50">
        <f t="shared" si="53"/>
        <v>42735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50">
        <f t="shared" si="53"/>
        <v>42735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50">
        <f t="shared" si="53"/>
        <v>42735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50">
        <f t="shared" si="53"/>
        <v>42735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50">
        <f t="shared" si="53"/>
        <v>42735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50">
        <f t="shared" si="53"/>
        <v>42735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50">
        <f t="shared" si="53"/>
        <v>42735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50">
        <f t="shared" si="53"/>
        <v>42735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50">
        <f t="shared" si="53"/>
        <v>42735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50">
        <f t="shared" si="53"/>
        <v>42735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50">
        <f t="shared" si="53"/>
        <v>42735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50">
        <f t="shared" si="53"/>
        <v>42735</v>
      </c>
      <c r="D879" s="99" t="s">
        <v>581</v>
      </c>
      <c r="E879" s="482">
        <v>14</v>
      </c>
      <c r="F879" s="99" t="s">
        <v>580</v>
      </c>
      <c r="H879" s="99">
        <f>'Справка 6'!Q41</f>
        <v>9185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50">
        <f t="shared" si="53"/>
        <v>42735</v>
      </c>
      <c r="D880" s="99" t="s">
        <v>583</v>
      </c>
      <c r="E880" s="482">
        <v>14</v>
      </c>
      <c r="F880" s="99" t="s">
        <v>582</v>
      </c>
      <c r="H880" s="99">
        <f>'Справка 6'!Q42</f>
        <v>199077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50">
        <f t="shared" si="53"/>
        <v>42735</v>
      </c>
      <c r="D881" s="99" t="s">
        <v>523</v>
      </c>
      <c r="E881" s="482">
        <v>15</v>
      </c>
      <c r="F881" s="99" t="s">
        <v>522</v>
      </c>
      <c r="H881" s="99">
        <f>'Справка 6'!R11</f>
        <v>48569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50">
        <f t="shared" si="53"/>
        <v>42735</v>
      </c>
      <c r="D882" s="99" t="s">
        <v>526</v>
      </c>
      <c r="E882" s="482">
        <v>15</v>
      </c>
      <c r="F882" s="99" t="s">
        <v>525</v>
      </c>
      <c r="H882" s="99">
        <f>'Справка 6'!R12</f>
        <v>131702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50">
        <f t="shared" si="53"/>
        <v>42735</v>
      </c>
      <c r="D883" s="99" t="s">
        <v>529</v>
      </c>
      <c r="E883" s="482">
        <v>15</v>
      </c>
      <c r="F883" s="99" t="s">
        <v>528</v>
      </c>
      <c r="H883" s="99">
        <f>'Справка 6'!R13</f>
        <v>100845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50">
        <f t="shared" si="53"/>
        <v>42735</v>
      </c>
      <c r="D884" s="99" t="s">
        <v>532</v>
      </c>
      <c r="E884" s="482">
        <v>15</v>
      </c>
      <c r="F884" s="99" t="s">
        <v>531</v>
      </c>
      <c r="H884" s="99">
        <f>'Справка 6'!R14</f>
        <v>11965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50">
        <f t="shared" si="53"/>
        <v>42735</v>
      </c>
      <c r="D885" s="99" t="s">
        <v>535</v>
      </c>
      <c r="E885" s="482">
        <v>15</v>
      </c>
      <c r="F885" s="99" t="s">
        <v>534</v>
      </c>
      <c r="H885" s="99">
        <f>'Справка 6'!R15</f>
        <v>7545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50">
        <f t="shared" si="53"/>
        <v>42735</v>
      </c>
      <c r="D886" s="99" t="s">
        <v>537</v>
      </c>
      <c r="E886" s="482">
        <v>15</v>
      </c>
      <c r="F886" s="99" t="s">
        <v>536</v>
      </c>
      <c r="H886" s="99">
        <f>'Справка 6'!R16</f>
        <v>6290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50">
        <f t="shared" si="53"/>
        <v>42735</v>
      </c>
      <c r="D887" s="99" t="s">
        <v>540</v>
      </c>
      <c r="E887" s="482">
        <v>15</v>
      </c>
      <c r="F887" s="99" t="s">
        <v>539</v>
      </c>
      <c r="H887" s="99">
        <f>'Справка 6'!R17</f>
        <v>7800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50">
        <f t="shared" si="53"/>
        <v>42735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50">
        <f t="shared" si="53"/>
        <v>42735</v>
      </c>
      <c r="D889" s="99" t="s">
        <v>545</v>
      </c>
      <c r="E889" s="482">
        <v>15</v>
      </c>
      <c r="F889" s="99" t="s">
        <v>804</v>
      </c>
      <c r="H889" s="99">
        <f>'Справка 6'!R19</f>
        <v>314716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50">
        <f t="shared" si="53"/>
        <v>42735</v>
      </c>
      <c r="D890" s="99" t="s">
        <v>547</v>
      </c>
      <c r="E890" s="482">
        <v>15</v>
      </c>
      <c r="F890" s="99" t="s">
        <v>546</v>
      </c>
      <c r="H890" s="99">
        <f>'Справка 6'!R20</f>
        <v>10976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50">
        <f t="shared" si="53"/>
        <v>42735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50">
        <f t="shared" si="53"/>
        <v>42735</v>
      </c>
      <c r="D892" s="99" t="s">
        <v>553</v>
      </c>
      <c r="E892" s="482">
        <v>15</v>
      </c>
      <c r="F892" s="99" t="s">
        <v>552</v>
      </c>
      <c r="H892" s="99">
        <f>'Справка 6'!R23</f>
        <v>22231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50">
        <f t="shared" si="53"/>
        <v>42735</v>
      </c>
      <c r="D893" s="99" t="s">
        <v>555</v>
      </c>
      <c r="E893" s="482">
        <v>15</v>
      </c>
      <c r="F893" s="99" t="s">
        <v>554</v>
      </c>
      <c r="H893" s="99">
        <f>'Справка 6'!R24</f>
        <v>8460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50">
        <f t="shared" si="53"/>
        <v>42735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50">
        <f t="shared" si="53"/>
        <v>42735</v>
      </c>
      <c r="D895" s="99" t="s">
        <v>558</v>
      </c>
      <c r="E895" s="482">
        <v>15</v>
      </c>
      <c r="F895" s="99" t="s">
        <v>542</v>
      </c>
      <c r="H895" s="99">
        <f>'Справка 6'!R26</f>
        <v>4098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50">
        <f t="shared" si="53"/>
        <v>42735</v>
      </c>
      <c r="D896" s="99" t="s">
        <v>560</v>
      </c>
      <c r="E896" s="482">
        <v>15</v>
      </c>
      <c r="F896" s="99" t="s">
        <v>838</v>
      </c>
      <c r="H896" s="99">
        <f>'Справка 6'!R27</f>
        <v>34789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50">
        <f t="shared" si="53"/>
        <v>42735</v>
      </c>
      <c r="D897" s="99" t="s">
        <v>562</v>
      </c>
      <c r="E897" s="482">
        <v>15</v>
      </c>
      <c r="F897" s="99" t="s">
        <v>561</v>
      </c>
      <c r="H897" s="99">
        <f>'Справка 6'!R29</f>
        <v>24142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50">
        <f t="shared" si="53"/>
        <v>42735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50">
        <f t="shared" si="53"/>
        <v>42735</v>
      </c>
      <c r="D899" s="99" t="s">
        <v>564</v>
      </c>
      <c r="E899" s="482">
        <v>15</v>
      </c>
      <c r="F899" s="99" t="s">
        <v>110</v>
      </c>
      <c r="H899" s="99">
        <f>'Справка 6'!R31</f>
        <v>3838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50">
        <f t="shared" si="53"/>
        <v>42735</v>
      </c>
      <c r="D900" s="99" t="s">
        <v>565</v>
      </c>
      <c r="E900" s="482">
        <v>15</v>
      </c>
      <c r="F900" s="99" t="s">
        <v>113</v>
      </c>
      <c r="H900" s="99">
        <f>'Справка 6'!R32</f>
        <v>14582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50">
        <f t="shared" si="53"/>
        <v>42735</v>
      </c>
      <c r="D901" s="99" t="s">
        <v>566</v>
      </c>
      <c r="E901" s="482">
        <v>15</v>
      </c>
      <c r="F901" s="99" t="s">
        <v>115</v>
      </c>
      <c r="H901" s="99">
        <f>'Справка 6'!R33</f>
        <v>5722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50">
        <f t="shared" si="53"/>
        <v>42735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50">
        <f t="shared" si="53"/>
        <v>42735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50">
        <f t="shared" si="53"/>
        <v>42735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50">
        <f t="shared" si="53"/>
        <v>42735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50">
        <f t="shared" si="53"/>
        <v>42735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50">
        <f t="shared" si="53"/>
        <v>42735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50">
        <f t="shared" si="53"/>
        <v>42735</v>
      </c>
      <c r="D908" s="99" t="s">
        <v>578</v>
      </c>
      <c r="E908" s="482">
        <v>15</v>
      </c>
      <c r="F908" s="99" t="s">
        <v>803</v>
      </c>
      <c r="H908" s="99">
        <f>'Справка 6'!R40</f>
        <v>24142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50">
        <f t="shared" si="53"/>
        <v>42735</v>
      </c>
      <c r="D909" s="99" t="s">
        <v>581</v>
      </c>
      <c r="E909" s="482">
        <v>15</v>
      </c>
      <c r="F909" s="99" t="s">
        <v>580</v>
      </c>
      <c r="H909" s="99">
        <f>'Справка 6'!R41</f>
        <v>10477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50">
        <f t="shared" si="53"/>
        <v>42735</v>
      </c>
      <c r="D910" s="99" t="s">
        <v>583</v>
      </c>
      <c r="E910" s="482">
        <v>15</v>
      </c>
      <c r="F910" s="99" t="s">
        <v>582</v>
      </c>
      <c r="H910" s="99">
        <f>'Справка 6'!R42</f>
        <v>395100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50">
        <f t="shared" ref="C912:C975" si="56">endDate</f>
        <v>42735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50">
        <f t="shared" si="56"/>
        <v>42735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10028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50">
        <f t="shared" si="56"/>
        <v>42735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9797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50">
        <f t="shared" si="56"/>
        <v>42735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50">
        <f t="shared" si="56"/>
        <v>42735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231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50">
        <f t="shared" si="56"/>
        <v>42735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405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50">
        <f t="shared" si="56"/>
        <v>42735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3769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50">
        <f t="shared" si="56"/>
        <v>42735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50">
        <f t="shared" si="56"/>
        <v>42735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3769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50">
        <f t="shared" si="56"/>
        <v>42735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14202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50">
        <f t="shared" si="56"/>
        <v>42735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3021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50">
        <f t="shared" si="56"/>
        <v>42735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15371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50">
        <f t="shared" si="56"/>
        <v>42735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11839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50">
        <f t="shared" si="56"/>
        <v>42735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3496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50">
        <f t="shared" si="56"/>
        <v>42735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36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50">
        <f t="shared" si="56"/>
        <v>42735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215851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50">
        <f t="shared" si="56"/>
        <v>42735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3463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50">
        <f t="shared" si="56"/>
        <v>42735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2593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50">
        <f t="shared" si="56"/>
        <v>42735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1834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50">
        <f t="shared" si="56"/>
        <v>42735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50">
        <f t="shared" si="56"/>
        <v>42735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6669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50">
        <f t="shared" si="56"/>
        <v>42735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768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50">
        <f t="shared" si="56"/>
        <v>42735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2301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50">
        <f t="shared" si="56"/>
        <v>42735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50">
        <f t="shared" si="56"/>
        <v>42735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3600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50">
        <f t="shared" si="56"/>
        <v>42735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1761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50">
        <f t="shared" si="56"/>
        <v>42735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50">
        <f t="shared" si="56"/>
        <v>42735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50">
        <f t="shared" si="56"/>
        <v>42735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50">
        <f t="shared" si="56"/>
        <v>42735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1761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50">
        <f t="shared" si="56"/>
        <v>42735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247542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50">
        <f t="shared" si="56"/>
        <v>42735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264765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50">
        <f t="shared" si="56"/>
        <v>42735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50">
        <f t="shared" si="56"/>
        <v>42735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50">
        <f t="shared" si="56"/>
        <v>42735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50">
        <f t="shared" si="56"/>
        <v>42735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50">
        <f t="shared" si="56"/>
        <v>42735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50">
        <f t="shared" si="56"/>
        <v>42735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50">
        <f t="shared" si="56"/>
        <v>42735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50">
        <f t="shared" si="56"/>
        <v>42735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50">
        <f t="shared" si="56"/>
        <v>42735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50">
        <f t="shared" si="56"/>
        <v>42735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50">
        <f t="shared" si="56"/>
        <v>42735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50">
        <f t="shared" si="56"/>
        <v>42735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15371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50">
        <f t="shared" si="56"/>
        <v>42735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11839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50">
        <f t="shared" si="56"/>
        <v>42735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3496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50">
        <f t="shared" si="56"/>
        <v>42735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36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50">
        <f t="shared" si="56"/>
        <v>42735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215851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50">
        <f t="shared" si="56"/>
        <v>42735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3463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50">
        <f t="shared" si="56"/>
        <v>42735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2593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50">
        <f t="shared" si="56"/>
        <v>42735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1834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50">
        <f t="shared" si="56"/>
        <v>42735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50">
        <f t="shared" si="56"/>
        <v>42735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6669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50">
        <f t="shared" si="56"/>
        <v>42735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768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50">
        <f t="shared" si="56"/>
        <v>42735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2301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50">
        <f t="shared" si="56"/>
        <v>42735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50">
        <f t="shared" si="56"/>
        <v>42735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3600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50">
        <f t="shared" si="56"/>
        <v>42735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1761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50">
        <f t="shared" si="56"/>
        <v>42735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50">
        <f t="shared" si="56"/>
        <v>42735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50">
        <f t="shared" si="56"/>
        <v>42735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50">
        <f t="shared" si="56"/>
        <v>42735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1761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50">
        <f t="shared" si="56"/>
        <v>42735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247542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50">
        <f t="shared" si="56"/>
        <v>42735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247542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50">
        <f t="shared" ref="C976:C1039" si="59">endDate</f>
        <v>42735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50">
        <f t="shared" si="59"/>
        <v>42735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10028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50">
        <f t="shared" si="59"/>
        <v>42735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9797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50">
        <f t="shared" si="59"/>
        <v>42735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50">
        <f t="shared" si="59"/>
        <v>42735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231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50">
        <f t="shared" si="59"/>
        <v>42735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405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50">
        <f t="shared" si="59"/>
        <v>42735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3769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50">
        <f t="shared" si="59"/>
        <v>42735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50">
        <f t="shared" si="59"/>
        <v>42735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3769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50">
        <f t="shared" si="59"/>
        <v>42735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14202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50">
        <f t="shared" si="59"/>
        <v>42735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3021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50">
        <f t="shared" si="59"/>
        <v>42735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50">
        <f t="shared" si="59"/>
        <v>42735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50">
        <f t="shared" si="59"/>
        <v>42735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50">
        <f t="shared" si="59"/>
        <v>42735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50">
        <f t="shared" si="59"/>
        <v>42735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50">
        <f t="shared" si="59"/>
        <v>42735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50">
        <f t="shared" si="59"/>
        <v>42735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50">
        <f t="shared" si="59"/>
        <v>42735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50">
        <f t="shared" si="59"/>
        <v>42735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50">
        <f t="shared" si="59"/>
        <v>42735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50">
        <f t="shared" si="59"/>
        <v>42735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50">
        <f t="shared" si="59"/>
        <v>42735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50">
        <f t="shared" si="59"/>
        <v>42735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50">
        <f t="shared" si="59"/>
        <v>42735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50">
        <f t="shared" si="59"/>
        <v>42735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50">
        <f t="shared" si="59"/>
        <v>42735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50">
        <f t="shared" si="59"/>
        <v>42735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50">
        <f t="shared" si="59"/>
        <v>42735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50">
        <f t="shared" si="59"/>
        <v>42735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50">
        <f t="shared" si="59"/>
        <v>42735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50">
        <f t="shared" si="59"/>
        <v>42735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17223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50">
        <f t="shared" si="59"/>
        <v>42735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50">
        <f t="shared" si="59"/>
        <v>42735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50">
        <f t="shared" si="59"/>
        <v>42735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50">
        <f t="shared" si="59"/>
        <v>42735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50">
        <f t="shared" si="59"/>
        <v>42735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25924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50">
        <f t="shared" si="59"/>
        <v>42735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25924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50">
        <f t="shared" si="59"/>
        <v>42735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50">
        <f t="shared" si="59"/>
        <v>42735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50">
        <f t="shared" si="59"/>
        <v>42735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50">
        <f t="shared" si="59"/>
        <v>42735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50">
        <f t="shared" si="59"/>
        <v>42735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50">
        <f t="shared" si="59"/>
        <v>42735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50">
        <f t="shared" si="59"/>
        <v>42735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2676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50">
        <f t="shared" si="59"/>
        <v>42735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2642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50">
        <f t="shared" si="59"/>
        <v>42735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28600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50">
        <f t="shared" si="59"/>
        <v>42735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11065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50">
        <f t="shared" si="59"/>
        <v>42735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541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50">
        <f t="shared" si="59"/>
        <v>42735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312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50">
        <f t="shared" si="59"/>
        <v>42735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50">
        <f t="shared" si="59"/>
        <v>42735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229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50">
        <f t="shared" si="59"/>
        <v>42735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167966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50">
        <f t="shared" si="59"/>
        <v>42735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167966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50">
        <f t="shared" si="59"/>
        <v>42735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50">
        <f t="shared" si="59"/>
        <v>42735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50">
        <f t="shared" si="59"/>
        <v>42735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50">
        <f t="shared" si="59"/>
        <v>42735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9408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50">
        <f t="shared" si="59"/>
        <v>42735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50">
        <f t="shared" si="59"/>
        <v>42735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50">
        <f t="shared" si="59"/>
        <v>42735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9408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50">
        <f t="shared" si="59"/>
        <v>42735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50">
        <f t="shared" si="59"/>
        <v>42735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111945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50">
        <f t="shared" si="59"/>
        <v>42735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50">
        <f t="shared" ref="C1040:C1103" si="62">endDate</f>
        <v>42735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91490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50">
        <f t="shared" si="62"/>
        <v>42735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989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50">
        <f t="shared" si="62"/>
        <v>42735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8339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50">
        <f t="shared" si="62"/>
        <v>42735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9297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50">
        <f t="shared" si="62"/>
        <v>42735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2414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50">
        <f t="shared" si="62"/>
        <v>42735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5776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50">
        <f t="shared" si="62"/>
        <v>42735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1107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50">
        <f t="shared" si="62"/>
        <v>42735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1830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50">
        <f t="shared" si="62"/>
        <v>42735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27329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50">
        <f t="shared" si="62"/>
        <v>42735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317189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50">
        <f t="shared" si="62"/>
        <v>42735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356854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50">
        <f t="shared" si="62"/>
        <v>42735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50">
        <f t="shared" si="62"/>
        <v>42735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50">
        <f t="shared" si="62"/>
        <v>42735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50">
        <f t="shared" si="62"/>
        <v>42735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50">
        <f t="shared" si="62"/>
        <v>42735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50">
        <f t="shared" si="62"/>
        <v>42735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50">
        <f t="shared" si="62"/>
        <v>42735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50">
        <f t="shared" si="62"/>
        <v>42735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50">
        <f t="shared" si="62"/>
        <v>42735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50">
        <f t="shared" si="62"/>
        <v>42735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50">
        <f t="shared" si="62"/>
        <v>42735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50">
        <f t="shared" si="62"/>
        <v>42735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50">
        <f t="shared" si="62"/>
        <v>42735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50">
        <f t="shared" si="62"/>
        <v>42735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50">
        <f t="shared" si="62"/>
        <v>42735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50">
        <f t="shared" si="62"/>
        <v>42735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50">
        <f t="shared" si="62"/>
        <v>42735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541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50">
        <f t="shared" si="62"/>
        <v>42735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312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50">
        <f t="shared" si="62"/>
        <v>42735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50">
        <f t="shared" si="62"/>
        <v>42735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229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50">
        <f t="shared" si="62"/>
        <v>42735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167966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50">
        <f t="shared" si="62"/>
        <v>42735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167966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50">
        <f t="shared" si="62"/>
        <v>42735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50">
        <f t="shared" si="62"/>
        <v>42735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50">
        <f t="shared" si="62"/>
        <v>42735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50">
        <f t="shared" si="62"/>
        <v>42735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9408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50">
        <f t="shared" si="62"/>
        <v>42735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50">
        <f t="shared" si="62"/>
        <v>42735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50">
        <f t="shared" si="62"/>
        <v>42735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9408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50">
        <f t="shared" si="62"/>
        <v>42735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50">
        <f t="shared" si="62"/>
        <v>42735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111945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50">
        <f t="shared" si="62"/>
        <v>42735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50">
        <f t="shared" si="62"/>
        <v>42735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91490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50">
        <f t="shared" si="62"/>
        <v>42735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989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50">
        <f t="shared" si="62"/>
        <v>42735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8339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50">
        <f t="shared" si="62"/>
        <v>42735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9297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50">
        <f t="shared" si="62"/>
        <v>42735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2414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50">
        <f t="shared" si="62"/>
        <v>42735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5776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50">
        <f t="shared" si="62"/>
        <v>42735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1107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50">
        <f t="shared" si="62"/>
        <v>42735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1830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50">
        <f t="shared" si="62"/>
        <v>42735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27329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50">
        <f t="shared" si="62"/>
        <v>42735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317189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50">
        <f t="shared" si="62"/>
        <v>42735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317189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50">
        <f t="shared" si="62"/>
        <v>42735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50">
        <f t="shared" si="62"/>
        <v>42735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50">
        <f t="shared" si="62"/>
        <v>42735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50">
        <f t="shared" si="62"/>
        <v>42735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50">
        <f t="shared" si="62"/>
        <v>42735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25924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50">
        <f t="shared" si="62"/>
        <v>42735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25924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50">
        <f t="shared" si="62"/>
        <v>42735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50">
        <f t="shared" si="62"/>
        <v>42735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50">
        <f t="shared" si="62"/>
        <v>42735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50">
        <f t="shared" si="62"/>
        <v>42735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50">
        <f t="shared" ref="C1104:C1167" si="65">endDate</f>
        <v>42735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50">
        <f t="shared" si="65"/>
        <v>42735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50">
        <f t="shared" si="65"/>
        <v>42735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2676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50">
        <f t="shared" si="65"/>
        <v>42735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2642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50">
        <f t="shared" si="65"/>
        <v>42735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28600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50">
        <f t="shared" si="65"/>
        <v>42735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11065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50">
        <f t="shared" si="65"/>
        <v>42735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50">
        <f t="shared" si="65"/>
        <v>42735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50">
        <f t="shared" si="65"/>
        <v>42735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50">
        <f t="shared" si="65"/>
        <v>42735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50">
        <f t="shared" si="65"/>
        <v>42735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50">
        <f t="shared" si="65"/>
        <v>42735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50">
        <f t="shared" si="65"/>
        <v>42735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50">
        <f t="shared" si="65"/>
        <v>42735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50">
        <f t="shared" si="65"/>
        <v>42735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50">
        <f t="shared" si="65"/>
        <v>42735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50">
        <f t="shared" si="65"/>
        <v>42735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50">
        <f t="shared" si="65"/>
        <v>42735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50">
        <f t="shared" si="65"/>
        <v>42735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50">
        <f t="shared" si="65"/>
        <v>42735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50">
        <f t="shared" si="65"/>
        <v>42735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50">
        <f t="shared" si="65"/>
        <v>42735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50">
        <f t="shared" si="65"/>
        <v>42735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50">
        <f t="shared" si="65"/>
        <v>42735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50">
        <f t="shared" si="65"/>
        <v>42735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50">
        <f t="shared" si="65"/>
        <v>42735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50">
        <f t="shared" si="65"/>
        <v>42735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50">
        <f t="shared" si="65"/>
        <v>42735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50">
        <f t="shared" si="65"/>
        <v>42735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50">
        <f t="shared" si="65"/>
        <v>42735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50">
        <f t="shared" si="65"/>
        <v>42735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50">
        <f t="shared" si="65"/>
        <v>42735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50">
        <f t="shared" si="65"/>
        <v>42735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39665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50">
        <f t="shared" si="65"/>
        <v>42735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50">
        <f t="shared" si="65"/>
        <v>42735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50">
        <f t="shared" si="65"/>
        <v>42735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50">
        <f t="shared" si="65"/>
        <v>42735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50">
        <f t="shared" si="65"/>
        <v>42735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50">
        <f t="shared" si="65"/>
        <v>42735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50">
        <f t="shared" si="65"/>
        <v>42735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50">
        <f t="shared" si="65"/>
        <v>42735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50">
        <f t="shared" si="65"/>
        <v>42735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50">
        <f t="shared" si="65"/>
        <v>42735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50">
        <f t="shared" si="65"/>
        <v>42735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50">
        <f t="shared" si="65"/>
        <v>42735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50">
        <f t="shared" si="65"/>
        <v>42735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50">
        <f t="shared" si="65"/>
        <v>42735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50">
        <f t="shared" si="65"/>
        <v>42735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50">
        <f t="shared" si="65"/>
        <v>42735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50">
        <f t="shared" si="65"/>
        <v>42735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50">
        <f t="shared" si="65"/>
        <v>42735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50">
        <f t="shared" si="65"/>
        <v>42735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50">
        <f t="shared" si="65"/>
        <v>42735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50">
        <f t="shared" si="65"/>
        <v>42735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50">
        <f t="shared" si="65"/>
        <v>42735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50">
        <f t="shared" si="65"/>
        <v>42735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50">
        <f t="shared" si="65"/>
        <v>42735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50">
        <f t="shared" si="65"/>
        <v>42735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50">
        <f t="shared" si="65"/>
        <v>42735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50">
        <f t="shared" si="65"/>
        <v>42735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50">
        <f t="shared" si="65"/>
        <v>42735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50">
        <f t="shared" si="65"/>
        <v>42735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50">
        <f t="shared" si="65"/>
        <v>42735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50">
        <f t="shared" si="65"/>
        <v>42735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50">
        <f t="shared" ref="C1168:C1195" si="68">endDate</f>
        <v>42735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50">
        <f t="shared" si="68"/>
        <v>42735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50">
        <f t="shared" si="68"/>
        <v>42735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50">
        <f t="shared" si="68"/>
        <v>42735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50">
        <f t="shared" si="68"/>
        <v>42735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50">
        <f t="shared" si="68"/>
        <v>42735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50">
        <f t="shared" si="68"/>
        <v>42735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50">
        <f t="shared" si="68"/>
        <v>42735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50">
        <f t="shared" si="68"/>
        <v>42735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50">
        <f t="shared" si="68"/>
        <v>42735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50">
        <f t="shared" si="68"/>
        <v>42735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50">
        <f t="shared" si="68"/>
        <v>42735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50">
        <f t="shared" si="68"/>
        <v>42735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50">
        <f t="shared" si="68"/>
        <v>42735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50">
        <f t="shared" si="68"/>
        <v>42735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50">
        <f t="shared" si="68"/>
        <v>42735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50">
        <f t="shared" si="68"/>
        <v>42735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50">
        <f t="shared" si="68"/>
        <v>42735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50">
        <f t="shared" si="68"/>
        <v>42735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50">
        <f t="shared" si="68"/>
        <v>42735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50">
        <f t="shared" si="68"/>
        <v>42735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50">
        <f t="shared" si="68"/>
        <v>42735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50">
        <f t="shared" si="68"/>
        <v>42735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50">
        <f t="shared" si="68"/>
        <v>42735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50">
        <f t="shared" si="68"/>
        <v>42735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50">
        <f t="shared" si="68"/>
        <v>42735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50">
        <f t="shared" si="68"/>
        <v>42735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50">
        <f t="shared" si="68"/>
        <v>42735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50">
        <f t="shared" ref="C1197:C1228" si="71">endDate</f>
        <v>42735</v>
      </c>
      <c r="D1197" s="99" t="s">
        <v>763</v>
      </c>
      <c r="E1197" s="99">
        <v>1</v>
      </c>
      <c r="F1197" s="99" t="s">
        <v>762</v>
      </c>
      <c r="H1197" s="484">
        <f>'Справка 8'!C13</f>
        <v>6411252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50">
        <f t="shared" si="71"/>
        <v>42735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50">
        <f t="shared" si="71"/>
        <v>42735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50">
        <f t="shared" si="71"/>
        <v>42735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50">
        <f t="shared" si="71"/>
        <v>42735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50">
        <f t="shared" si="71"/>
        <v>42735</v>
      </c>
      <c r="D1202" s="99" t="s">
        <v>770</v>
      </c>
      <c r="E1202" s="99">
        <v>1</v>
      </c>
      <c r="F1202" s="99" t="s">
        <v>761</v>
      </c>
      <c r="H1202" s="484">
        <f>'Справка 8'!C18</f>
        <v>6411252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50">
        <f t="shared" si="71"/>
        <v>42735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50">
        <f t="shared" si="71"/>
        <v>42735</v>
      </c>
      <c r="D1204" s="99" t="s">
        <v>774</v>
      </c>
      <c r="E1204" s="99">
        <v>1</v>
      </c>
      <c r="F1204" s="99" t="s">
        <v>773</v>
      </c>
      <c r="H1204" s="484">
        <f>'Справка 8'!C21</f>
        <v>5813582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50">
        <f t="shared" si="71"/>
        <v>42735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50">
        <f t="shared" si="71"/>
        <v>42735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50">
        <f t="shared" si="71"/>
        <v>42735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50">
        <f t="shared" si="71"/>
        <v>42735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50">
        <f t="shared" si="71"/>
        <v>42735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50">
        <f t="shared" si="71"/>
        <v>42735</v>
      </c>
      <c r="D1210" s="99" t="s">
        <v>786</v>
      </c>
      <c r="E1210" s="99">
        <v>1</v>
      </c>
      <c r="F1210" s="99" t="s">
        <v>771</v>
      </c>
      <c r="H1210" s="484">
        <f>'Справка 8'!C27</f>
        <v>5813582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50">
        <f t="shared" si="71"/>
        <v>42735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50">
        <f t="shared" si="71"/>
        <v>42735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50">
        <f t="shared" si="71"/>
        <v>42735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50">
        <f t="shared" si="71"/>
        <v>42735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50">
        <f t="shared" si="71"/>
        <v>42735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50">
        <f t="shared" si="71"/>
        <v>42735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50">
        <f t="shared" si="71"/>
        <v>42735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50">
        <f t="shared" si="71"/>
        <v>42735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50">
        <f t="shared" si="71"/>
        <v>42735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50">
        <f t="shared" si="71"/>
        <v>42735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50">
        <f t="shared" si="71"/>
        <v>42735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50">
        <f t="shared" si="71"/>
        <v>42735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50">
        <f t="shared" si="71"/>
        <v>42735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50">
        <f t="shared" si="71"/>
        <v>42735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50">
        <f t="shared" si="71"/>
        <v>42735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50">
        <f t="shared" si="71"/>
        <v>42735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50">
        <f t="shared" si="71"/>
        <v>42735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50">
        <f t="shared" si="71"/>
        <v>42735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50">
        <f t="shared" ref="C1229:C1260" si="74">endDate</f>
        <v>42735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50">
        <f t="shared" si="74"/>
        <v>42735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50">
        <f t="shared" si="74"/>
        <v>42735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50">
        <f t="shared" si="74"/>
        <v>42735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50">
        <f t="shared" si="74"/>
        <v>42735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50">
        <f t="shared" si="74"/>
        <v>42735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50">
        <f t="shared" si="74"/>
        <v>42735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50">
        <f t="shared" si="74"/>
        <v>42735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50">
        <f t="shared" si="74"/>
        <v>42735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50">
        <f t="shared" si="74"/>
        <v>42735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50">
        <f t="shared" si="74"/>
        <v>42735</v>
      </c>
      <c r="D1239" s="99" t="s">
        <v>763</v>
      </c>
      <c r="E1239" s="99">
        <v>4</v>
      </c>
      <c r="F1239" s="99" t="s">
        <v>762</v>
      </c>
      <c r="H1239" s="484">
        <f>'Справка 8'!F13</f>
        <v>24142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50">
        <f t="shared" si="74"/>
        <v>42735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50">
        <f t="shared" si="74"/>
        <v>42735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50">
        <f t="shared" si="74"/>
        <v>42735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50">
        <f t="shared" si="74"/>
        <v>42735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50">
        <f t="shared" si="74"/>
        <v>42735</v>
      </c>
      <c r="D1244" s="99" t="s">
        <v>770</v>
      </c>
      <c r="E1244" s="99">
        <v>4</v>
      </c>
      <c r="F1244" s="99" t="s">
        <v>761</v>
      </c>
      <c r="H1244" s="484">
        <f>'Справка 8'!F18</f>
        <v>24142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50">
        <f t="shared" si="74"/>
        <v>42735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50">
        <f t="shared" si="74"/>
        <v>42735</v>
      </c>
      <c r="D1246" s="99" t="s">
        <v>774</v>
      </c>
      <c r="E1246" s="99">
        <v>4</v>
      </c>
      <c r="F1246" s="99" t="s">
        <v>773</v>
      </c>
      <c r="H1246" s="484">
        <f>'Справка 8'!F21</f>
        <v>19501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50">
        <f t="shared" si="74"/>
        <v>42735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50">
        <f t="shared" si="74"/>
        <v>42735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50">
        <f t="shared" si="74"/>
        <v>42735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50">
        <f t="shared" si="74"/>
        <v>42735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50">
        <f t="shared" si="74"/>
        <v>42735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50">
        <f t="shared" si="74"/>
        <v>42735</v>
      </c>
      <c r="D1252" s="99" t="s">
        <v>786</v>
      </c>
      <c r="E1252" s="99">
        <v>4</v>
      </c>
      <c r="F1252" s="99" t="s">
        <v>771</v>
      </c>
      <c r="H1252" s="484">
        <f>'Справка 8'!F27</f>
        <v>19501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50">
        <f t="shared" si="74"/>
        <v>42735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50">
        <f t="shared" si="74"/>
        <v>42735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50">
        <f t="shared" si="74"/>
        <v>42735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50">
        <f t="shared" si="74"/>
        <v>42735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50">
        <f t="shared" si="74"/>
        <v>42735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50">
        <f t="shared" si="74"/>
        <v>42735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50">
        <f t="shared" si="74"/>
        <v>42735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50">
        <f t="shared" si="74"/>
        <v>42735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50">
        <f t="shared" ref="C1261:C1294" si="77">endDate</f>
        <v>42735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50">
        <f t="shared" si="77"/>
        <v>42735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50">
        <f t="shared" si="77"/>
        <v>42735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50">
        <f t="shared" si="77"/>
        <v>42735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50">
        <f t="shared" si="77"/>
        <v>42735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50">
        <f t="shared" si="77"/>
        <v>42735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50">
        <f t="shared" si="77"/>
        <v>42735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50">
        <f t="shared" si="77"/>
        <v>42735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50">
        <f t="shared" si="77"/>
        <v>42735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50">
        <f t="shared" si="77"/>
        <v>42735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50">
        <f t="shared" si="77"/>
        <v>42735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50">
        <f t="shared" si="77"/>
        <v>42735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50">
        <f t="shared" si="77"/>
        <v>42735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50">
        <f t="shared" si="77"/>
        <v>42735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50">
        <f t="shared" si="77"/>
        <v>42735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50">
        <f t="shared" si="77"/>
        <v>42735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50">
        <f t="shared" si="77"/>
        <v>42735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50">
        <f t="shared" si="77"/>
        <v>42735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50">
        <f t="shared" si="77"/>
        <v>42735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50">
        <f t="shared" si="77"/>
        <v>42735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50">
        <f t="shared" si="77"/>
        <v>42735</v>
      </c>
      <c r="D1281" s="99" t="s">
        <v>763</v>
      </c>
      <c r="E1281" s="99">
        <v>7</v>
      </c>
      <c r="F1281" s="99" t="s">
        <v>762</v>
      </c>
      <c r="H1281" s="484">
        <f>'Справка 8'!I13</f>
        <v>24142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50">
        <f t="shared" si="77"/>
        <v>42735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50">
        <f t="shared" si="77"/>
        <v>42735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50">
        <f t="shared" si="77"/>
        <v>42735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50">
        <f t="shared" si="77"/>
        <v>42735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50">
        <f t="shared" si="77"/>
        <v>42735</v>
      </c>
      <c r="D1286" s="99" t="s">
        <v>770</v>
      </c>
      <c r="E1286" s="99">
        <v>7</v>
      </c>
      <c r="F1286" s="99" t="s">
        <v>761</v>
      </c>
      <c r="H1286" s="484">
        <f>'Справка 8'!I18</f>
        <v>24142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50">
        <f t="shared" si="77"/>
        <v>42735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50">
        <f t="shared" si="77"/>
        <v>42735</v>
      </c>
      <c r="D1288" s="99" t="s">
        <v>774</v>
      </c>
      <c r="E1288" s="99">
        <v>7</v>
      </c>
      <c r="F1288" s="99" t="s">
        <v>773</v>
      </c>
      <c r="H1288" s="484">
        <f>'Справка 8'!I21</f>
        <v>19501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50">
        <f t="shared" si="77"/>
        <v>42735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50">
        <f t="shared" si="77"/>
        <v>42735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50">
        <f t="shared" si="77"/>
        <v>42735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50">
        <f t="shared" si="77"/>
        <v>42735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50">
        <f t="shared" si="77"/>
        <v>42735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50">
        <f t="shared" si="77"/>
        <v>42735</v>
      </c>
      <c r="D1294" s="99" t="s">
        <v>786</v>
      </c>
      <c r="E1294" s="99">
        <v>7</v>
      </c>
      <c r="F1294" s="99" t="s">
        <v>771</v>
      </c>
      <c r="H1294" s="484">
        <f>'Справка 8'!I27</f>
        <v>19501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64" zoomScale="70" zoomScaleNormal="70" zoomScaleSheetLayoutView="80" workbookViewId="0">
      <selection activeCell="G69" sqref="G69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31.12.2016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48569</v>
      </c>
      <c r="D12" s="187">
        <v>47475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131702</v>
      </c>
      <c r="D13" s="187">
        <v>126996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100845</v>
      </c>
      <c r="D14" s="187">
        <v>97342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11965</v>
      </c>
      <c r="D15" s="187">
        <v>10020</v>
      </c>
      <c r="E15" s="191" t="s">
        <v>36</v>
      </c>
      <c r="F15" s="87" t="s">
        <v>37</v>
      </c>
      <c r="G15" s="188">
        <v>-19501</v>
      </c>
      <c r="H15" s="187">
        <v>-18613</v>
      </c>
    </row>
    <row r="16" spans="1:8">
      <c r="A16" s="84" t="s">
        <v>38</v>
      </c>
      <c r="B16" s="86" t="s">
        <v>39</v>
      </c>
      <c r="C16" s="188">
        <v>7545</v>
      </c>
      <c r="D16" s="187">
        <v>8719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6290</v>
      </c>
      <c r="D17" s="187">
        <v>6735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7800</v>
      </c>
      <c r="D18" s="187">
        <v>17718</v>
      </c>
      <c r="E18" s="468" t="s">
        <v>47</v>
      </c>
      <c r="F18" s="467" t="s">
        <v>48</v>
      </c>
      <c r="G18" s="578">
        <f>G12+G15+G16+G17</f>
        <v>115297</v>
      </c>
      <c r="H18" s="579">
        <f>H12+H15+H16+H17</f>
        <v>116185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314716</v>
      </c>
      <c r="D20" s="567">
        <f>SUM(D12:D19)</f>
        <v>315005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10976</v>
      </c>
      <c r="D21" s="464">
        <v>10562</v>
      </c>
      <c r="E21" s="84" t="s">
        <v>58</v>
      </c>
      <c r="F21" s="87" t="s">
        <v>59</v>
      </c>
      <c r="G21" s="188">
        <v>29331</v>
      </c>
      <c r="H21" s="187">
        <v>22212</v>
      </c>
    </row>
    <row r="22" spans="1:13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2">
        <f>SUM(G23:G25)</f>
        <v>47841</v>
      </c>
      <c r="H22" s="583">
        <f>SUM(H23:H25)</f>
        <v>45256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47841</v>
      </c>
      <c r="H23" s="187">
        <v>45256</v>
      </c>
    </row>
    <row r="24" spans="1:13">
      <c r="A24" s="84" t="s">
        <v>67</v>
      </c>
      <c r="B24" s="86" t="s">
        <v>68</v>
      </c>
      <c r="C24" s="188">
        <v>22231</v>
      </c>
      <c r="D24" s="187">
        <v>13058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8460</v>
      </c>
      <c r="D25" s="187">
        <v>4483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77172</v>
      </c>
      <c r="H26" s="567">
        <f>H20+H21+H22</f>
        <v>67468</v>
      </c>
      <c r="M26" s="92"/>
    </row>
    <row r="27" spans="1:13">
      <c r="A27" s="84" t="s">
        <v>79</v>
      </c>
      <c r="B27" s="86" t="s">
        <v>80</v>
      </c>
      <c r="C27" s="188">
        <v>4098</v>
      </c>
      <c r="D27" s="187">
        <v>6586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34789</v>
      </c>
      <c r="D28" s="567">
        <f>SUM(D24:D27)</f>
        <v>24127</v>
      </c>
      <c r="E28" s="193" t="s">
        <v>84</v>
      </c>
      <c r="F28" s="87" t="s">
        <v>85</v>
      </c>
      <c r="G28" s="564">
        <f>SUM(G29:G31)</f>
        <v>209761</v>
      </c>
      <c r="H28" s="565">
        <f>SUM(H29:H31)</f>
        <v>200924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209761</v>
      </c>
      <c r="H29" s="187">
        <v>200924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10477</v>
      </c>
      <c r="D31" s="187">
        <v>11375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46342</v>
      </c>
      <c r="H32" s="187">
        <v>21314</v>
      </c>
      <c r="M32" s="92"/>
    </row>
    <row r="33" spans="1:13">
      <c r="A33" s="469" t="s">
        <v>99</v>
      </c>
      <c r="B33" s="91" t="s">
        <v>100</v>
      </c>
      <c r="C33" s="566">
        <f>C31+C32</f>
        <v>10477</v>
      </c>
      <c r="D33" s="567">
        <f>D31+D32</f>
        <v>11375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256103</v>
      </c>
      <c r="H34" s="567">
        <f>H28+H32+H33</f>
        <v>222238</v>
      </c>
    </row>
    <row r="35" spans="1:13">
      <c r="A35" s="84" t="s">
        <v>106</v>
      </c>
      <c r="B35" s="88" t="s">
        <v>107</v>
      </c>
      <c r="C35" s="564">
        <f>SUM(C36:C39)</f>
        <v>24142</v>
      </c>
      <c r="D35" s="565">
        <f>SUM(D36:D39)</f>
        <v>12648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>
        <v>3838</v>
      </c>
      <c r="D37" s="187">
        <v>3688</v>
      </c>
      <c r="E37" s="470" t="s">
        <v>822</v>
      </c>
      <c r="F37" s="93" t="s">
        <v>112</v>
      </c>
      <c r="G37" s="568">
        <f>G26+G18+G34</f>
        <v>448572</v>
      </c>
      <c r="H37" s="569">
        <f>H26+H18+H34</f>
        <v>405891</v>
      </c>
    </row>
    <row r="38" spans="1:13">
      <c r="A38" s="84" t="s">
        <v>113</v>
      </c>
      <c r="B38" s="86" t="s">
        <v>114</v>
      </c>
      <c r="C38" s="188">
        <v>14582</v>
      </c>
      <c r="D38" s="187">
        <v>1536</v>
      </c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5722</v>
      </c>
      <c r="D39" s="187">
        <v>7424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34377</v>
      </c>
      <c r="H40" s="552">
        <v>51749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25924</v>
      </c>
      <c r="H45" s="187">
        <v>38876</v>
      </c>
    </row>
    <row r="46" spans="1:13">
      <c r="A46" s="460" t="s">
        <v>137</v>
      </c>
      <c r="B46" s="90" t="s">
        <v>138</v>
      </c>
      <c r="C46" s="566">
        <f>C35+C40+C45</f>
        <v>24142</v>
      </c>
      <c r="D46" s="567">
        <f>D35+D40+D45</f>
        <v>12648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10028</v>
      </c>
      <c r="D48" s="187">
        <v>20505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405</v>
      </c>
      <c r="D49" s="187">
        <v>240</v>
      </c>
      <c r="E49" s="84" t="s">
        <v>150</v>
      </c>
      <c r="F49" s="87" t="s">
        <v>151</v>
      </c>
      <c r="G49" s="188">
        <v>2676</v>
      </c>
      <c r="H49" s="187">
        <v>2122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28600</v>
      </c>
      <c r="H50" s="565">
        <f>SUM(H44:H49)</f>
        <v>40998</v>
      </c>
    </row>
    <row r="51" spans="1:13">
      <c r="A51" s="84" t="s">
        <v>79</v>
      </c>
      <c r="B51" s="86" t="s">
        <v>155</v>
      </c>
      <c r="C51" s="188">
        <v>3769</v>
      </c>
      <c r="D51" s="187">
        <v>3306</v>
      </c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14202</v>
      </c>
      <c r="D52" s="567">
        <f>SUM(D48:D51)</f>
        <v>24051</v>
      </c>
      <c r="E52" s="192" t="s">
        <v>158</v>
      </c>
      <c r="F52" s="89" t="s">
        <v>159</v>
      </c>
      <c r="G52" s="188">
        <v>4365</v>
      </c>
      <c r="H52" s="187">
        <v>4199</v>
      </c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11065</v>
      </c>
      <c r="H54" s="187">
        <v>7952</v>
      </c>
    </row>
    <row r="55" spans="1:13">
      <c r="A55" s="94" t="s">
        <v>166</v>
      </c>
      <c r="B55" s="90" t="s">
        <v>167</v>
      </c>
      <c r="C55" s="465">
        <v>3021</v>
      </c>
      <c r="D55" s="466">
        <v>3716</v>
      </c>
      <c r="E55" s="84" t="s">
        <v>168</v>
      </c>
      <c r="F55" s="89" t="s">
        <v>169</v>
      </c>
      <c r="G55" s="188">
        <v>9011</v>
      </c>
      <c r="H55" s="187">
        <v>9343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412323</v>
      </c>
      <c r="D56" s="571">
        <f>D20+D21+D22+D28+D33+D46+D52+D54+D55</f>
        <v>401484</v>
      </c>
      <c r="E56" s="94" t="s">
        <v>825</v>
      </c>
      <c r="F56" s="93" t="s">
        <v>172</v>
      </c>
      <c r="G56" s="568">
        <f>G50+G52+G53+G54+G55</f>
        <v>53041</v>
      </c>
      <c r="H56" s="569">
        <f>H50+H52+H53+H54+H55</f>
        <v>62492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v>32198</v>
      </c>
      <c r="D59" s="187">
        <v>34916</v>
      </c>
      <c r="E59" s="192" t="s">
        <v>180</v>
      </c>
      <c r="F59" s="473" t="s">
        <v>181</v>
      </c>
      <c r="G59" s="188">
        <v>167966</v>
      </c>
      <c r="H59" s="187">
        <v>190785</v>
      </c>
    </row>
    <row r="60" spans="1:13">
      <c r="A60" s="84" t="s">
        <v>178</v>
      </c>
      <c r="B60" s="86" t="s">
        <v>179</v>
      </c>
      <c r="C60" s="188">
        <v>37444</v>
      </c>
      <c r="D60" s="187">
        <v>43421</v>
      </c>
      <c r="E60" s="84" t="s">
        <v>184</v>
      </c>
      <c r="F60" s="87" t="s">
        <v>185</v>
      </c>
      <c r="G60" s="188">
        <v>9408</v>
      </c>
      <c r="H60" s="187">
        <v>14784</v>
      </c>
      <c r="M60" s="92"/>
    </row>
    <row r="61" spans="1:13">
      <c r="A61" s="84" t="s">
        <v>182</v>
      </c>
      <c r="B61" s="86" t="s">
        <v>183</v>
      </c>
      <c r="C61" s="188">
        <v>94411</v>
      </c>
      <c r="D61" s="187">
        <v>78904</v>
      </c>
      <c r="E61" s="191" t="s">
        <v>188</v>
      </c>
      <c r="F61" s="87" t="s">
        <v>189</v>
      </c>
      <c r="G61" s="564">
        <f>SUM(G62:G68)</f>
        <v>112486</v>
      </c>
      <c r="H61" s="565">
        <f>SUM(H62:H68)</f>
        <v>105068</v>
      </c>
    </row>
    <row r="62" spans="1:13">
      <c r="A62" s="84" t="s">
        <v>186</v>
      </c>
      <c r="B62" s="88" t="s">
        <v>187</v>
      </c>
      <c r="C62" s="188">
        <v>4346</v>
      </c>
      <c r="D62" s="187">
        <v>5888</v>
      </c>
      <c r="E62" s="191" t="s">
        <v>192</v>
      </c>
      <c r="F62" s="87" t="s">
        <v>193</v>
      </c>
      <c r="G62" s="188">
        <v>541</v>
      </c>
      <c r="H62" s="187">
        <v>2366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91490</v>
      </c>
      <c r="H64" s="187">
        <v>87046</v>
      </c>
      <c r="M64" s="92"/>
    </row>
    <row r="65" spans="1:13">
      <c r="A65" s="469" t="s">
        <v>52</v>
      </c>
      <c r="B65" s="90" t="s">
        <v>198</v>
      </c>
      <c r="C65" s="566">
        <f>SUM(C59:C64)</f>
        <v>168399</v>
      </c>
      <c r="D65" s="567">
        <f>SUM(D59:D64)</f>
        <v>163129</v>
      </c>
      <c r="E65" s="84" t="s">
        <v>201</v>
      </c>
      <c r="F65" s="87" t="s">
        <v>202</v>
      </c>
      <c r="G65" s="188">
        <v>989</v>
      </c>
      <c r="H65" s="187">
        <v>394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8339</v>
      </c>
      <c r="H66" s="187">
        <v>7310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1830</v>
      </c>
      <c r="H67" s="187">
        <v>1584</v>
      </c>
    </row>
    <row r="68" spans="1:13">
      <c r="A68" s="84" t="s">
        <v>206</v>
      </c>
      <c r="B68" s="86" t="s">
        <v>207</v>
      </c>
      <c r="C68" s="188">
        <v>15371</v>
      </c>
      <c r="D68" s="187">
        <v>27434</v>
      </c>
      <c r="E68" s="84" t="s">
        <v>212</v>
      </c>
      <c r="F68" s="87" t="s">
        <v>213</v>
      </c>
      <c r="G68" s="188">
        <v>9297</v>
      </c>
      <c r="H68" s="187">
        <v>6368</v>
      </c>
    </row>
    <row r="69" spans="1:13">
      <c r="A69" s="84" t="s">
        <v>210</v>
      </c>
      <c r="B69" s="86" t="s">
        <v>211</v>
      </c>
      <c r="C69" s="188">
        <v>215851</v>
      </c>
      <c r="D69" s="187">
        <v>204039</v>
      </c>
      <c r="E69" s="192" t="s">
        <v>79</v>
      </c>
      <c r="F69" s="87" t="s">
        <v>216</v>
      </c>
      <c r="G69" s="188">
        <v>27329</v>
      </c>
      <c r="H69" s="187">
        <v>4858</v>
      </c>
    </row>
    <row r="70" spans="1:13">
      <c r="A70" s="84" t="s">
        <v>214</v>
      </c>
      <c r="B70" s="86" t="s">
        <v>215</v>
      </c>
      <c r="C70" s="188">
        <v>3463</v>
      </c>
      <c r="D70" s="187">
        <v>1550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2593</v>
      </c>
      <c r="D71" s="187">
        <v>2940</v>
      </c>
      <c r="E71" s="461" t="s">
        <v>47</v>
      </c>
      <c r="F71" s="89" t="s">
        <v>223</v>
      </c>
      <c r="G71" s="566">
        <f>G59+G60+G61+G69+G70</f>
        <v>317189</v>
      </c>
      <c r="H71" s="567">
        <f>H59+H60+H61+H69+H70</f>
        <v>315495</v>
      </c>
    </row>
    <row r="72" spans="1:13">
      <c r="A72" s="84" t="s">
        <v>221</v>
      </c>
      <c r="B72" s="86" t="s">
        <v>222</v>
      </c>
      <c r="C72" s="188">
        <v>1834</v>
      </c>
      <c r="D72" s="187">
        <v>1929</v>
      </c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6669</v>
      </c>
      <c r="D73" s="187">
        <v>5418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1761</v>
      </c>
      <c r="D75" s="187">
        <v>1926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6">
        <f>SUM(C68:C75)</f>
        <v>247542</v>
      </c>
      <c r="D76" s="567">
        <f>SUM(D68:D75)</f>
        <v>245236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/>
      <c r="H77" s="466"/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317189</v>
      </c>
      <c r="H79" s="569">
        <f>H71+H73+H75+H77</f>
        <v>315495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>
        <v>316</v>
      </c>
      <c r="D84" s="187">
        <v>314</v>
      </c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316</v>
      </c>
      <c r="D85" s="567">
        <f>D84+D83+D79</f>
        <v>314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846</v>
      </c>
      <c r="D88" s="187">
        <v>1393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17457</v>
      </c>
      <c r="D89" s="187">
        <v>17335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4221</v>
      </c>
      <c r="D90" s="187">
        <v>4758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22524</v>
      </c>
      <c r="D92" s="567">
        <f>SUM(D88:D91)</f>
        <v>23486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2075</v>
      </c>
      <c r="D93" s="466">
        <v>1978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440856</v>
      </c>
      <c r="D94" s="571">
        <f>D65+D76+D85+D92+D93</f>
        <v>434143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853179</v>
      </c>
      <c r="D95" s="573">
        <f>D94+D56</f>
        <v>835627</v>
      </c>
      <c r="E95" s="220" t="s">
        <v>916</v>
      </c>
      <c r="F95" s="476" t="s">
        <v>268</v>
      </c>
      <c r="G95" s="572">
        <f>G37+G40+G56+G79</f>
        <v>853179</v>
      </c>
      <c r="H95" s="573">
        <f>H37+H40+H56+H79</f>
        <v>835627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950</v>
      </c>
      <c r="B98" s="673">
        <f>pdeReportingDate</f>
        <v>42795</v>
      </c>
      <c r="C98" s="673"/>
      <c r="D98" s="673"/>
      <c r="E98" s="673"/>
      <c r="F98" s="673"/>
      <c r="G98" s="673"/>
      <c r="H98" s="673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74" t="str">
        <f>authorName</f>
        <v>ЛЮДМИЛА БОНДЖОВА</v>
      </c>
      <c r="C100" s="674"/>
      <c r="D100" s="674"/>
      <c r="E100" s="674"/>
      <c r="F100" s="674"/>
      <c r="G100" s="674"/>
      <c r="H100" s="674"/>
    </row>
    <row r="101" spans="1:13">
      <c r="A101" s="662"/>
      <c r="B101" s="75"/>
      <c r="C101" s="75"/>
      <c r="D101" s="75"/>
      <c r="E101" s="75"/>
      <c r="F101" s="75"/>
      <c r="G101" s="75"/>
      <c r="H101" s="75"/>
    </row>
    <row r="102" spans="1:13">
      <c r="A102" s="662" t="s">
        <v>894</v>
      </c>
      <c r="B102" s="675"/>
      <c r="C102" s="675"/>
      <c r="D102" s="675"/>
      <c r="E102" s="675"/>
      <c r="F102" s="675"/>
      <c r="G102" s="675"/>
      <c r="H102" s="675"/>
    </row>
    <row r="103" spans="1:13" ht="21.75" customHeight="1">
      <c r="A103" s="663"/>
      <c r="B103" s="672" t="s">
        <v>963</v>
      </c>
      <c r="C103" s="672"/>
      <c r="D103" s="672"/>
      <c r="E103" s="672"/>
      <c r="M103" s="92"/>
    </row>
    <row r="104" spans="1:13" ht="21.75" customHeight="1">
      <c r="A104" s="663"/>
      <c r="B104" s="672"/>
      <c r="C104" s="672"/>
      <c r="D104" s="672"/>
      <c r="E104" s="672"/>
    </row>
    <row r="105" spans="1:13" ht="21.75" customHeight="1">
      <c r="A105" s="663"/>
      <c r="B105" s="672"/>
      <c r="C105" s="672"/>
      <c r="D105" s="672"/>
      <c r="E105" s="672"/>
      <c r="M105" s="92"/>
    </row>
    <row r="106" spans="1:13" ht="21.75" customHeight="1">
      <c r="A106" s="663"/>
      <c r="B106" s="672"/>
      <c r="C106" s="672"/>
      <c r="D106" s="672"/>
      <c r="E106" s="672"/>
    </row>
    <row r="107" spans="1:13" ht="21.75" customHeight="1">
      <c r="A107" s="663"/>
      <c r="B107" s="672"/>
      <c r="C107" s="672"/>
      <c r="D107" s="672"/>
      <c r="E107" s="672"/>
      <c r="M107" s="92"/>
    </row>
    <row r="108" spans="1:13" ht="21.75" customHeight="1">
      <c r="A108" s="663"/>
      <c r="B108" s="672"/>
      <c r="C108" s="672"/>
      <c r="D108" s="672"/>
      <c r="E108" s="672"/>
    </row>
    <row r="109" spans="1:13" ht="21.75" customHeight="1">
      <c r="A109" s="663"/>
      <c r="B109" s="672"/>
      <c r="C109" s="672"/>
      <c r="D109" s="672"/>
      <c r="E109" s="672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63"/>
  <sheetViews>
    <sheetView topLeftCell="B28" zoomScale="80" zoomScaleNormal="70" zoomScaleSheetLayoutView="80" workbookViewId="0">
      <selection activeCell="G25" sqref="G25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31.12.2016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82595</v>
      </c>
      <c r="D12" s="308">
        <v>86396</v>
      </c>
      <c r="E12" s="185" t="s">
        <v>277</v>
      </c>
      <c r="F12" s="231" t="s">
        <v>278</v>
      </c>
      <c r="G12" s="307">
        <v>233775</v>
      </c>
      <c r="H12" s="308">
        <v>246861</v>
      </c>
    </row>
    <row r="13" spans="1:8">
      <c r="A13" s="185" t="s">
        <v>279</v>
      </c>
      <c r="B13" s="181" t="s">
        <v>280</v>
      </c>
      <c r="C13" s="307">
        <v>58004</v>
      </c>
      <c r="D13" s="308">
        <v>65661</v>
      </c>
      <c r="E13" s="185" t="s">
        <v>281</v>
      </c>
      <c r="F13" s="231" t="s">
        <v>282</v>
      </c>
      <c r="G13" s="307">
        <v>647909</v>
      </c>
      <c r="H13" s="308">
        <v>628123</v>
      </c>
    </row>
    <row r="14" spans="1:8">
      <c r="A14" s="185" t="s">
        <v>283</v>
      </c>
      <c r="B14" s="181" t="s">
        <v>284</v>
      </c>
      <c r="C14" s="307">
        <v>27559</v>
      </c>
      <c r="D14" s="308">
        <v>26326</v>
      </c>
      <c r="E14" s="236" t="s">
        <v>285</v>
      </c>
      <c r="F14" s="231" t="s">
        <v>286</v>
      </c>
      <c r="G14" s="307">
        <v>6624</v>
      </c>
      <c r="H14" s="308">
        <v>8897</v>
      </c>
    </row>
    <row r="15" spans="1:8">
      <c r="A15" s="185" t="s">
        <v>287</v>
      </c>
      <c r="B15" s="181" t="s">
        <v>288</v>
      </c>
      <c r="C15" s="307">
        <v>74348</v>
      </c>
      <c r="D15" s="308">
        <v>68518</v>
      </c>
      <c r="E15" s="236" t="s">
        <v>79</v>
      </c>
      <c r="F15" s="231" t="s">
        <v>289</v>
      </c>
      <c r="G15" s="307">
        <v>1215</v>
      </c>
      <c r="H15" s="308">
        <v>1645</v>
      </c>
    </row>
    <row r="16" spans="1:8">
      <c r="A16" s="185" t="s">
        <v>290</v>
      </c>
      <c r="B16" s="181" t="s">
        <v>291</v>
      </c>
      <c r="C16" s="307">
        <v>12656</v>
      </c>
      <c r="D16" s="308">
        <v>12983</v>
      </c>
      <c r="E16" s="227" t="s">
        <v>52</v>
      </c>
      <c r="F16" s="255" t="s">
        <v>292</v>
      </c>
      <c r="G16" s="597">
        <f>SUM(G12:G15)</f>
        <v>889523</v>
      </c>
      <c r="H16" s="598">
        <f>SUM(H12:H15)</f>
        <v>885526</v>
      </c>
    </row>
    <row r="17" spans="1:8" ht="31.5">
      <c r="A17" s="185" t="s">
        <v>293</v>
      </c>
      <c r="B17" s="181" t="s">
        <v>294</v>
      </c>
      <c r="C17" s="307">
        <v>575432</v>
      </c>
      <c r="D17" s="308">
        <v>568590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3414</v>
      </c>
      <c r="D18" s="308">
        <v>-4207</v>
      </c>
      <c r="E18" s="225" t="s">
        <v>297</v>
      </c>
      <c r="F18" s="229" t="s">
        <v>298</v>
      </c>
      <c r="G18" s="608">
        <v>1170</v>
      </c>
      <c r="H18" s="609">
        <v>1037</v>
      </c>
    </row>
    <row r="19" spans="1:8">
      <c r="A19" s="185" t="s">
        <v>299</v>
      </c>
      <c r="B19" s="181" t="s">
        <v>300</v>
      </c>
      <c r="C19" s="307">
        <v>14286</v>
      </c>
      <c r="D19" s="308">
        <v>11599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1822</v>
      </c>
      <c r="D20" s="308"/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848294</v>
      </c>
      <c r="D22" s="598">
        <f>SUM(D12:D18)+D19</f>
        <v>835866</v>
      </c>
      <c r="E22" s="185" t="s">
        <v>309</v>
      </c>
      <c r="F22" s="228" t="s">
        <v>310</v>
      </c>
      <c r="G22" s="307">
        <v>6351</v>
      </c>
      <c r="H22" s="308">
        <v>6661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53</v>
      </c>
      <c r="H23" s="308">
        <v>6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1600</v>
      </c>
      <c r="H24" s="308">
        <v>161</v>
      </c>
    </row>
    <row r="25" spans="1:8" ht="31.5">
      <c r="A25" s="185" t="s">
        <v>316</v>
      </c>
      <c r="B25" s="228" t="s">
        <v>317</v>
      </c>
      <c r="C25" s="307">
        <v>9432</v>
      </c>
      <c r="D25" s="308">
        <v>9277</v>
      </c>
      <c r="E25" s="185" t="s">
        <v>318</v>
      </c>
      <c r="F25" s="228" t="s">
        <v>319</v>
      </c>
      <c r="G25" s="307"/>
      <c r="H25" s="308"/>
    </row>
    <row r="26" spans="1:8" ht="31.5">
      <c r="A26" s="185" t="s">
        <v>320</v>
      </c>
      <c r="B26" s="228" t="s">
        <v>321</v>
      </c>
      <c r="C26" s="307"/>
      <c r="D26" s="308"/>
      <c r="E26" s="185" t="s">
        <v>322</v>
      </c>
      <c r="F26" s="228" t="s">
        <v>323</v>
      </c>
      <c r="G26" s="307">
        <v>14488</v>
      </c>
      <c r="H26" s="308">
        <v>7222</v>
      </c>
    </row>
    <row r="27" spans="1:8" ht="31.5">
      <c r="A27" s="185" t="s">
        <v>324</v>
      </c>
      <c r="B27" s="228" t="s">
        <v>325</v>
      </c>
      <c r="C27" s="307">
        <v>1549</v>
      </c>
      <c r="D27" s="308">
        <v>18894</v>
      </c>
      <c r="E27" s="227" t="s">
        <v>104</v>
      </c>
      <c r="F27" s="229" t="s">
        <v>326</v>
      </c>
      <c r="G27" s="597">
        <f>SUM(G22:G26)</f>
        <v>22492</v>
      </c>
      <c r="H27" s="598">
        <f>SUM(H22:H26)</f>
        <v>14050</v>
      </c>
    </row>
    <row r="28" spans="1:8">
      <c r="A28" s="185" t="s">
        <v>79</v>
      </c>
      <c r="B28" s="228" t="s">
        <v>327</v>
      </c>
      <c r="C28" s="307">
        <v>2206</v>
      </c>
      <c r="D28" s="308">
        <v>7726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13187</v>
      </c>
      <c r="D29" s="598">
        <f>SUM(D25:D28)</f>
        <v>35897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861481</v>
      </c>
      <c r="D31" s="604">
        <f>D29+D22</f>
        <v>871763</v>
      </c>
      <c r="E31" s="242" t="s">
        <v>800</v>
      </c>
      <c r="F31" s="257" t="s">
        <v>331</v>
      </c>
      <c r="G31" s="244">
        <f>G16+G18+G27</f>
        <v>913185</v>
      </c>
      <c r="H31" s="245">
        <f>H16+H18+H27</f>
        <v>900613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51704</v>
      </c>
      <c r="D33" s="235">
        <f>IF((H31-D31)&gt;0,H31-D31,0)</f>
        <v>28850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8514</v>
      </c>
      <c r="D34" s="308"/>
      <c r="E34" s="225" t="s">
        <v>338</v>
      </c>
      <c r="F34" s="228" t="s">
        <v>339</v>
      </c>
      <c r="G34" s="307"/>
      <c r="H34" s="308">
        <v>1275</v>
      </c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5">
        <f>C31-C34+C35</f>
        <v>852967</v>
      </c>
      <c r="D36" s="606">
        <f>D31-D34+D35</f>
        <v>871763</v>
      </c>
      <c r="E36" s="253" t="s">
        <v>346</v>
      </c>
      <c r="F36" s="247" t="s">
        <v>347</v>
      </c>
      <c r="G36" s="258">
        <f>G35-G34+G31</f>
        <v>913185</v>
      </c>
      <c r="H36" s="259">
        <f>H35-H34+H31</f>
        <v>899338</v>
      </c>
    </row>
    <row r="37" spans="1:8">
      <c r="A37" s="252" t="s">
        <v>348</v>
      </c>
      <c r="B37" s="222" t="s">
        <v>349</v>
      </c>
      <c r="C37" s="603">
        <f>IF((G36-C36)&gt;0,G36-C36,0)</f>
        <v>60218</v>
      </c>
      <c r="D37" s="604">
        <f>IF((H36-D36)&gt;0,H36-D36,0)</f>
        <v>27575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9526</v>
      </c>
      <c r="D38" s="598">
        <f>D39+D40+D41</f>
        <v>4975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9526</v>
      </c>
      <c r="D39" s="308">
        <v>4975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50692</v>
      </c>
      <c r="D42" s="235">
        <f>+IF((H36-D36-D38)&gt;0,H36-D36-D38,0)</f>
        <v>22600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4350</v>
      </c>
      <c r="D43" s="308">
        <v>1286</v>
      </c>
      <c r="E43" s="224" t="s">
        <v>364</v>
      </c>
      <c r="F43" s="186" t="s">
        <v>366</v>
      </c>
      <c r="G43" s="554"/>
      <c r="H43" s="607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46342</v>
      </c>
      <c r="D44" s="259">
        <f>IF(H42=0,IF(D42-D43&gt;0,D42-D43+H43,0),IF(H42-H43&lt;0,H43-H42+D42,0))</f>
        <v>21314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913185</v>
      </c>
      <c r="D45" s="600">
        <f>D36+D38+D42</f>
        <v>899338</v>
      </c>
      <c r="E45" s="261" t="s">
        <v>373</v>
      </c>
      <c r="F45" s="263" t="s">
        <v>374</v>
      </c>
      <c r="G45" s="599">
        <f>G42+G36</f>
        <v>913185</v>
      </c>
      <c r="H45" s="600">
        <f>H42+H36</f>
        <v>899338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6" t="s">
        <v>951</v>
      </c>
      <c r="B47" s="676"/>
      <c r="C47" s="676"/>
      <c r="D47" s="676"/>
      <c r="E47" s="676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950</v>
      </c>
      <c r="B50" s="673">
        <f>pdeReportingDate</f>
        <v>42795</v>
      </c>
      <c r="C50" s="673"/>
      <c r="D50" s="673"/>
      <c r="E50" s="673"/>
      <c r="F50" s="673"/>
      <c r="G50" s="673"/>
      <c r="H50" s="673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74" t="str">
        <f>authorName</f>
        <v>ЛЮДМИЛА БОНДЖОВА</v>
      </c>
      <c r="C52" s="674"/>
      <c r="D52" s="674"/>
      <c r="E52" s="674"/>
      <c r="F52" s="674"/>
      <c r="G52" s="674"/>
      <c r="H52" s="674"/>
    </row>
    <row r="53" spans="1:13" s="41" customFormat="1">
      <c r="A53" s="662"/>
      <c r="B53" s="75"/>
      <c r="C53" s="75"/>
      <c r="D53" s="75"/>
      <c r="E53" s="75"/>
      <c r="F53" s="75"/>
      <c r="G53" s="75"/>
      <c r="H53" s="75"/>
    </row>
    <row r="54" spans="1:13" s="41" customFormat="1">
      <c r="A54" s="662" t="s">
        <v>894</v>
      </c>
      <c r="B54" s="675"/>
      <c r="C54" s="675"/>
      <c r="D54" s="675"/>
      <c r="E54" s="675"/>
      <c r="F54" s="675"/>
      <c r="G54" s="675"/>
      <c r="H54" s="675"/>
    </row>
    <row r="55" spans="1:13" ht="15.75" customHeight="1">
      <c r="A55" s="663"/>
      <c r="B55" s="672" t="s">
        <v>963</v>
      </c>
      <c r="C55" s="672"/>
      <c r="D55" s="672"/>
      <c r="E55" s="672"/>
      <c r="F55" s="543"/>
      <c r="G55" s="44"/>
      <c r="H55" s="41"/>
    </row>
    <row r="56" spans="1:13" ht="15.75" customHeight="1">
      <c r="A56" s="663"/>
      <c r="B56" s="672"/>
      <c r="C56" s="672"/>
      <c r="D56" s="672"/>
      <c r="E56" s="672"/>
      <c r="F56" s="543"/>
      <c r="G56" s="44"/>
      <c r="H56" s="41"/>
    </row>
    <row r="57" spans="1:13" ht="15.75" customHeight="1">
      <c r="A57" s="663"/>
      <c r="B57" s="672"/>
      <c r="C57" s="672"/>
      <c r="D57" s="672"/>
      <c r="E57" s="672"/>
      <c r="F57" s="543"/>
      <c r="G57" s="44"/>
      <c r="H57" s="41"/>
    </row>
    <row r="58" spans="1:13" ht="15.75" customHeight="1">
      <c r="A58" s="663"/>
      <c r="B58" s="672"/>
      <c r="C58" s="672"/>
      <c r="D58" s="672"/>
      <c r="E58" s="672"/>
      <c r="F58" s="543"/>
      <c r="G58" s="44"/>
      <c r="H58" s="41"/>
    </row>
    <row r="59" spans="1:13">
      <c r="A59" s="663"/>
      <c r="B59" s="672"/>
      <c r="C59" s="672"/>
      <c r="D59" s="672"/>
      <c r="E59" s="672"/>
      <c r="F59" s="543"/>
      <c r="G59" s="44"/>
      <c r="H59" s="41"/>
    </row>
    <row r="60" spans="1:13">
      <c r="A60" s="663"/>
      <c r="B60" s="672"/>
      <c r="C60" s="672"/>
      <c r="D60" s="672"/>
      <c r="E60" s="672"/>
      <c r="F60" s="543"/>
      <c r="G60" s="44"/>
      <c r="H60" s="41"/>
    </row>
    <row r="61" spans="1:13">
      <c r="A61" s="663"/>
      <c r="B61" s="672"/>
      <c r="C61" s="672"/>
      <c r="D61" s="672"/>
      <c r="E61" s="672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9370078740157483" bottom="0.23622047244094491" header="0.31496062992125984" footer="0.1574803149606299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25" zoomScale="80" zoomScaleNormal="80" zoomScaleSheetLayoutView="80" workbookViewId="0">
      <selection activeCell="D30" sqref="D30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31.12.2016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879114</v>
      </c>
      <c r="D11" s="187">
        <v>1002450</v>
      </c>
      <c r="E11" s="168"/>
      <c r="F11" s="168"/>
    </row>
    <row r="12" spans="1:13">
      <c r="A12" s="268" t="s">
        <v>380</v>
      </c>
      <c r="B12" s="169" t="s">
        <v>381</v>
      </c>
      <c r="C12" s="188">
        <v>-808464</v>
      </c>
      <c r="D12" s="187">
        <v>-786997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-77921</v>
      </c>
      <c r="D14" s="187">
        <v>-76275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-57646</v>
      </c>
      <c r="D15" s="187">
        <v>-56408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-5457</v>
      </c>
      <c r="D16" s="187">
        <v>-3272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v>-7542</v>
      </c>
      <c r="D18" s="187">
        <v>-7537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-688</v>
      </c>
      <c r="D19" s="187">
        <v>-1926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-2230</v>
      </c>
      <c r="D20" s="187">
        <v>-2725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-80834</v>
      </c>
      <c r="D21" s="628">
        <f>SUM(D11:D20)</f>
        <v>67310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-19175</v>
      </c>
      <c r="D23" s="187">
        <v>-22586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750</v>
      </c>
      <c r="D24" s="187">
        <v>439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-3121</v>
      </c>
      <c r="D25" s="187">
        <v>-16605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20999</v>
      </c>
      <c r="D26" s="187">
        <v>27867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2486</v>
      </c>
      <c r="D27" s="187">
        <v>2796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-33419</v>
      </c>
      <c r="D28" s="187">
        <v>-28674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>
        <v>25819</v>
      </c>
      <c r="D29" s="187">
        <v>3856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>
        <v>52</v>
      </c>
      <c r="D30" s="187">
        <v>8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-5609</v>
      </c>
      <c r="D33" s="628">
        <f>SUM(D23:D32)</f>
        <v>-32899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/>
      <c r="D35" s="187"/>
      <c r="E35" s="168"/>
      <c r="F35" s="168"/>
    </row>
    <row r="36" spans="1:13">
      <c r="A36" s="269" t="s">
        <v>425</v>
      </c>
      <c r="B36" s="169" t="s">
        <v>426</v>
      </c>
      <c r="C36" s="188">
        <v>-852</v>
      </c>
      <c r="D36" s="187">
        <v>-448</v>
      </c>
      <c r="E36" s="168"/>
      <c r="F36" s="168"/>
    </row>
    <row r="37" spans="1:13">
      <c r="A37" s="268" t="s">
        <v>427</v>
      </c>
      <c r="B37" s="169" t="s">
        <v>428</v>
      </c>
      <c r="C37" s="188">
        <v>34169</v>
      </c>
      <c r="D37" s="187">
        <v>28642</v>
      </c>
      <c r="E37" s="168"/>
      <c r="F37" s="168"/>
    </row>
    <row r="38" spans="1:13">
      <c r="A38" s="268" t="s">
        <v>429</v>
      </c>
      <c r="B38" s="169" t="s">
        <v>430</v>
      </c>
      <c r="C38" s="188">
        <v>-74229</v>
      </c>
      <c r="D38" s="187">
        <v>-62711</v>
      </c>
      <c r="E38" s="168"/>
      <c r="F38" s="168"/>
    </row>
    <row r="39" spans="1:13">
      <c r="A39" s="268" t="s">
        <v>431</v>
      </c>
      <c r="B39" s="169" t="s">
        <v>432</v>
      </c>
      <c r="C39" s="188">
        <v>-2169</v>
      </c>
      <c r="D39" s="187">
        <v>-1865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-1992</v>
      </c>
      <c r="D40" s="187">
        <v>-1916</v>
      </c>
      <c r="E40" s="168"/>
      <c r="F40" s="168"/>
    </row>
    <row r="41" spans="1:13">
      <c r="A41" s="268" t="s">
        <v>435</v>
      </c>
      <c r="B41" s="169" t="s">
        <v>436</v>
      </c>
      <c r="C41" s="188">
        <v>-12084</v>
      </c>
      <c r="D41" s="187">
        <v>-3983</v>
      </c>
      <c r="E41" s="168"/>
      <c r="F41" s="168"/>
    </row>
    <row r="42" spans="1:13">
      <c r="A42" s="268" t="s">
        <v>437</v>
      </c>
      <c r="B42" s="169" t="s">
        <v>438</v>
      </c>
      <c r="C42" s="188">
        <v>142884</v>
      </c>
      <c r="D42" s="187">
        <v>5685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85727</v>
      </c>
      <c r="D43" s="630">
        <f>SUM(D35:D42)</f>
        <v>-36596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-716</v>
      </c>
      <c r="D44" s="298">
        <f>D43+D33+D21</f>
        <v>-2185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23114</v>
      </c>
      <c r="D45" s="300">
        <v>25299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22398</v>
      </c>
      <c r="D46" s="302">
        <f>D45+D44</f>
        <v>23114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18303</v>
      </c>
      <c r="D47" s="289">
        <v>18728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4095</v>
      </c>
      <c r="D48" s="272">
        <v>4386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941</v>
      </c>
      <c r="G50" s="171"/>
      <c r="H50" s="171"/>
    </row>
    <row r="51" spans="1:13">
      <c r="A51" s="677" t="s">
        <v>947</v>
      </c>
      <c r="B51" s="677"/>
      <c r="C51" s="677"/>
      <c r="D51" s="677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950</v>
      </c>
      <c r="B54" s="673">
        <f>pdeReportingDate</f>
        <v>42795</v>
      </c>
      <c r="C54" s="673"/>
      <c r="D54" s="673"/>
      <c r="E54" s="673"/>
      <c r="F54" s="664"/>
      <c r="G54" s="664"/>
      <c r="H54" s="664"/>
      <c r="M54" s="92"/>
    </row>
    <row r="55" spans="1:13" s="41" customFormat="1">
      <c r="A55" s="661"/>
      <c r="B55" s="673"/>
      <c r="C55" s="673"/>
      <c r="D55" s="673"/>
      <c r="E55" s="673"/>
      <c r="F55" s="51"/>
      <c r="G55" s="51"/>
      <c r="H55" s="51"/>
      <c r="M55" s="92"/>
    </row>
    <row r="56" spans="1:13" s="41" customFormat="1">
      <c r="A56" s="662" t="s">
        <v>8</v>
      </c>
      <c r="B56" s="674" t="str">
        <f>authorName</f>
        <v>ЛЮДМИЛА БОНДЖОВА</v>
      </c>
      <c r="C56" s="674"/>
      <c r="D56" s="674"/>
      <c r="E56" s="674"/>
      <c r="F56" s="75"/>
      <c r="G56" s="75"/>
      <c r="H56" s="75"/>
    </row>
    <row r="57" spans="1:13" s="41" customFormat="1">
      <c r="A57" s="662"/>
      <c r="B57" s="674"/>
      <c r="C57" s="674"/>
      <c r="D57" s="674"/>
      <c r="E57" s="674"/>
      <c r="F57" s="75"/>
      <c r="G57" s="75"/>
      <c r="H57" s="75"/>
    </row>
    <row r="58" spans="1:13" s="41" customFormat="1">
      <c r="A58" s="662" t="s">
        <v>894</v>
      </c>
      <c r="B58" s="674"/>
      <c r="C58" s="674"/>
      <c r="D58" s="674"/>
      <c r="E58" s="674"/>
      <c r="F58" s="75"/>
      <c r="G58" s="75"/>
      <c r="H58" s="75"/>
    </row>
    <row r="59" spans="1:13" s="182" customFormat="1">
      <c r="A59" s="663"/>
      <c r="B59" s="672" t="s">
        <v>963</v>
      </c>
      <c r="C59" s="672"/>
      <c r="D59" s="672"/>
      <c r="E59" s="672"/>
      <c r="F59" s="543"/>
      <c r="G59" s="44"/>
      <c r="H59" s="41"/>
    </row>
    <row r="60" spans="1:13">
      <c r="A60" s="663"/>
      <c r="B60" s="672"/>
      <c r="C60" s="672"/>
      <c r="D60" s="672"/>
      <c r="E60" s="672"/>
      <c r="F60" s="543"/>
      <c r="G60" s="44"/>
      <c r="H60" s="41"/>
    </row>
    <row r="61" spans="1:13">
      <c r="A61" s="663"/>
      <c r="B61" s="672"/>
      <c r="C61" s="672"/>
      <c r="D61" s="672"/>
      <c r="E61" s="672"/>
      <c r="F61" s="543"/>
      <c r="G61" s="44"/>
      <c r="H61" s="41"/>
    </row>
    <row r="62" spans="1:13">
      <c r="A62" s="663"/>
      <c r="B62" s="672"/>
      <c r="C62" s="672"/>
      <c r="D62" s="672"/>
      <c r="E62" s="672"/>
      <c r="F62" s="543"/>
      <c r="G62" s="44"/>
      <c r="H62" s="41"/>
    </row>
    <row r="63" spans="1:13">
      <c r="A63" s="663"/>
      <c r="B63" s="672"/>
      <c r="C63" s="672"/>
      <c r="D63" s="672"/>
      <c r="E63" s="672"/>
      <c r="F63" s="543"/>
      <c r="G63" s="44"/>
      <c r="H63" s="41"/>
    </row>
    <row r="64" spans="1:13">
      <c r="A64" s="663"/>
      <c r="B64" s="672"/>
      <c r="C64" s="672"/>
      <c r="D64" s="672"/>
      <c r="E64" s="672"/>
      <c r="F64" s="543"/>
      <c r="G64" s="44"/>
      <c r="H64" s="41"/>
    </row>
    <row r="65" spans="1:8">
      <c r="A65" s="663"/>
      <c r="B65" s="672"/>
      <c r="C65" s="672"/>
      <c r="D65" s="672"/>
      <c r="E65" s="672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5"/>
  <sheetViews>
    <sheetView topLeftCell="A19" zoomScale="80" zoomScaleNormal="100" zoomScaleSheetLayoutView="80" workbookViewId="0">
      <selection activeCell="M28" sqref="M28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31.12.2016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2" t="s">
        <v>453</v>
      </c>
      <c r="B8" s="685" t="s">
        <v>454</v>
      </c>
      <c r="C8" s="678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8" t="s">
        <v>460</v>
      </c>
      <c r="L8" s="678" t="s">
        <v>461</v>
      </c>
      <c r="M8" s="500"/>
      <c r="N8" s="501"/>
    </row>
    <row r="9" spans="1:14" s="502" customFormat="1" ht="31.5">
      <c r="A9" s="683"/>
      <c r="B9" s="686"/>
      <c r="C9" s="679"/>
      <c r="D9" s="681" t="s">
        <v>802</v>
      </c>
      <c r="E9" s="681" t="s">
        <v>456</v>
      </c>
      <c r="F9" s="504" t="s">
        <v>457</v>
      </c>
      <c r="G9" s="504"/>
      <c r="H9" s="504"/>
      <c r="I9" s="688" t="s">
        <v>458</v>
      </c>
      <c r="J9" s="688" t="s">
        <v>459</v>
      </c>
      <c r="K9" s="679"/>
      <c r="L9" s="679"/>
      <c r="M9" s="505" t="s">
        <v>801</v>
      </c>
      <c r="N9" s="501"/>
    </row>
    <row r="10" spans="1:14" s="502" customFormat="1" ht="31.5">
      <c r="A10" s="684"/>
      <c r="B10" s="687"/>
      <c r="C10" s="680"/>
      <c r="D10" s="681"/>
      <c r="E10" s="681"/>
      <c r="F10" s="503" t="s">
        <v>462</v>
      </c>
      <c r="G10" s="503" t="s">
        <v>463</v>
      </c>
      <c r="H10" s="503" t="s">
        <v>464</v>
      </c>
      <c r="I10" s="680"/>
      <c r="J10" s="680"/>
      <c r="K10" s="680"/>
      <c r="L10" s="680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116185</v>
      </c>
      <c r="D13" s="553">
        <f>'1-Баланс'!H20</f>
        <v>0</v>
      </c>
      <c r="E13" s="553">
        <f>'1-Баланс'!H21</f>
        <v>22212</v>
      </c>
      <c r="F13" s="553">
        <f>'1-Баланс'!H23</f>
        <v>45256</v>
      </c>
      <c r="G13" s="553">
        <f>'1-Баланс'!H24</f>
        <v>0</v>
      </c>
      <c r="H13" s="554"/>
      <c r="I13" s="553">
        <f>'1-Баланс'!H29+'1-Баланс'!H32</f>
        <v>222238</v>
      </c>
      <c r="J13" s="553">
        <f>'1-Баланс'!H30+'1-Баланс'!H33</f>
        <v>0</v>
      </c>
      <c r="K13" s="554"/>
      <c r="L13" s="553">
        <f>SUM(C13:K13)</f>
        <v>405891</v>
      </c>
      <c r="M13" s="555">
        <f>'1-Баланс'!H40</f>
        <v>51749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2">
        <f>C13+C14</f>
        <v>116185</v>
      </c>
      <c r="D17" s="622">
        <f t="shared" ref="D17:M17" si="2">D13+D14</f>
        <v>0</v>
      </c>
      <c r="E17" s="622">
        <f t="shared" si="2"/>
        <v>22212</v>
      </c>
      <c r="F17" s="622">
        <f t="shared" si="2"/>
        <v>45256</v>
      </c>
      <c r="G17" s="622">
        <f t="shared" si="2"/>
        <v>0</v>
      </c>
      <c r="H17" s="622">
        <f t="shared" si="2"/>
        <v>0</v>
      </c>
      <c r="I17" s="622">
        <f t="shared" si="2"/>
        <v>222238</v>
      </c>
      <c r="J17" s="622">
        <f t="shared" si="2"/>
        <v>0</v>
      </c>
      <c r="K17" s="622">
        <f t="shared" si="2"/>
        <v>0</v>
      </c>
      <c r="L17" s="553">
        <f t="shared" si="1"/>
        <v>405891</v>
      </c>
      <c r="M17" s="623">
        <f t="shared" si="2"/>
        <v>51749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46342</v>
      </c>
      <c r="J18" s="553">
        <f>+'1-Баланс'!G33</f>
        <v>0</v>
      </c>
      <c r="K18" s="554"/>
      <c r="L18" s="553">
        <f t="shared" si="1"/>
        <v>46342</v>
      </c>
      <c r="M18" s="607">
        <v>4350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3">
        <f t="shared" si="1"/>
        <v>0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53">
        <f>SUM(C20:K20)</f>
        <v>0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4220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4220</v>
      </c>
      <c r="M23" s="306">
        <f t="shared" si="4"/>
        <v>1214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>
        <v>4220</v>
      </c>
      <c r="F24" s="307"/>
      <c r="G24" s="307"/>
      <c r="H24" s="307"/>
      <c r="I24" s="307"/>
      <c r="J24" s="307"/>
      <c r="K24" s="307"/>
      <c r="L24" s="553">
        <f t="shared" si="1"/>
        <v>4220</v>
      </c>
      <c r="M24" s="308">
        <v>1214</v>
      </c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1476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1476</v>
      </c>
      <c r="M26" s="306">
        <f t="shared" si="5"/>
        <v>-35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>
        <v>1476</v>
      </c>
      <c r="F27" s="307"/>
      <c r="G27" s="307"/>
      <c r="H27" s="307"/>
      <c r="I27" s="307"/>
      <c r="J27" s="307"/>
      <c r="K27" s="307"/>
      <c r="L27" s="553">
        <f t="shared" si="1"/>
        <v>1476</v>
      </c>
      <c r="M27" s="308">
        <v>-35</v>
      </c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3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>
        <v>-888</v>
      </c>
      <c r="D30" s="307"/>
      <c r="E30" s="307">
        <f>1904-481</f>
        <v>1423</v>
      </c>
      <c r="F30" s="307">
        <v>2585</v>
      </c>
      <c r="G30" s="307"/>
      <c r="H30" s="307"/>
      <c r="I30" s="307">
        <f>76+8-11630-1281-131+481</f>
        <v>-12477</v>
      </c>
      <c r="J30" s="307"/>
      <c r="K30" s="307"/>
      <c r="L30" s="553">
        <f t="shared" si="1"/>
        <v>-9357</v>
      </c>
      <c r="M30" s="308">
        <f>-23389+493-5</f>
        <v>-22901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115297</v>
      </c>
      <c r="D31" s="622">
        <f t="shared" ref="D31:M31" si="6">D19+D22+D23+D26+D30+D29+D17+D18</f>
        <v>0</v>
      </c>
      <c r="E31" s="622">
        <f t="shared" si="6"/>
        <v>29331</v>
      </c>
      <c r="F31" s="622">
        <f t="shared" si="6"/>
        <v>47841</v>
      </c>
      <c r="G31" s="622">
        <f t="shared" si="6"/>
        <v>0</v>
      </c>
      <c r="H31" s="622">
        <f t="shared" si="6"/>
        <v>0</v>
      </c>
      <c r="I31" s="622">
        <f t="shared" si="6"/>
        <v>256103</v>
      </c>
      <c r="J31" s="622">
        <f t="shared" si="6"/>
        <v>0</v>
      </c>
      <c r="K31" s="622">
        <f t="shared" si="6"/>
        <v>0</v>
      </c>
      <c r="L31" s="553">
        <f t="shared" si="1"/>
        <v>448572</v>
      </c>
      <c r="M31" s="623">
        <f t="shared" si="6"/>
        <v>34377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115297</v>
      </c>
      <c r="D34" s="556">
        <f t="shared" si="7"/>
        <v>0</v>
      </c>
      <c r="E34" s="556">
        <f t="shared" si="7"/>
        <v>29331</v>
      </c>
      <c r="F34" s="556">
        <f t="shared" si="7"/>
        <v>47841</v>
      </c>
      <c r="G34" s="556">
        <f t="shared" si="7"/>
        <v>0</v>
      </c>
      <c r="H34" s="556">
        <f t="shared" si="7"/>
        <v>0</v>
      </c>
      <c r="I34" s="556">
        <f t="shared" si="7"/>
        <v>256103</v>
      </c>
      <c r="J34" s="556">
        <f t="shared" si="7"/>
        <v>0</v>
      </c>
      <c r="K34" s="556">
        <f t="shared" si="7"/>
        <v>0</v>
      </c>
      <c r="L34" s="620">
        <f t="shared" si="1"/>
        <v>448572</v>
      </c>
      <c r="M34" s="557">
        <f>M31+M32+M33</f>
        <v>34377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950</v>
      </c>
      <c r="B38" s="673">
        <f>pdeReportingDate</f>
        <v>42795</v>
      </c>
      <c r="C38" s="673"/>
      <c r="D38" s="673"/>
      <c r="E38" s="673"/>
      <c r="F38" s="673"/>
      <c r="G38" s="673"/>
      <c r="H38" s="673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74" t="str">
        <f>authorName</f>
        <v>ЛЮДМИЛА БОНДЖОВА</v>
      </c>
      <c r="C40" s="674"/>
      <c r="D40" s="674"/>
      <c r="E40" s="674"/>
      <c r="F40" s="674"/>
      <c r="G40" s="674"/>
      <c r="H40" s="674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63"/>
      <c r="B43" s="672" t="s">
        <v>963</v>
      </c>
      <c r="C43" s="672"/>
      <c r="D43" s="672"/>
      <c r="E43" s="672"/>
      <c r="F43" s="543"/>
      <c r="G43" s="44"/>
      <c r="H43" s="41"/>
      <c r="M43" s="160"/>
    </row>
    <row r="44" spans="1:14">
      <c r="A44" s="663"/>
      <c r="B44" s="672"/>
      <c r="C44" s="672"/>
      <c r="D44" s="672"/>
      <c r="E44" s="672"/>
      <c r="F44" s="543"/>
      <c r="G44" s="44"/>
      <c r="H44" s="41"/>
      <c r="M44" s="160"/>
    </row>
    <row r="45" spans="1:14">
      <c r="A45" s="663"/>
      <c r="B45" s="672"/>
      <c r="C45" s="672"/>
      <c r="D45" s="672"/>
      <c r="E45" s="672"/>
      <c r="F45" s="543"/>
      <c r="G45" s="44"/>
      <c r="H45" s="41"/>
      <c r="M45" s="160"/>
    </row>
    <row r="46" spans="1:14">
      <c r="A46" s="663"/>
      <c r="B46" s="672"/>
      <c r="C46" s="672"/>
      <c r="D46" s="672"/>
      <c r="E46" s="672"/>
      <c r="F46" s="543"/>
      <c r="G46" s="44"/>
      <c r="H46" s="41"/>
      <c r="M46" s="160"/>
    </row>
    <row r="47" spans="1:14">
      <c r="A47" s="663"/>
      <c r="B47" s="672"/>
      <c r="C47" s="672"/>
      <c r="D47" s="672"/>
      <c r="E47" s="672"/>
      <c r="F47" s="543"/>
      <c r="G47" s="44"/>
      <c r="H47" s="41"/>
      <c r="M47" s="160"/>
    </row>
    <row r="48" spans="1:14">
      <c r="A48" s="663"/>
      <c r="B48" s="672"/>
      <c r="C48" s="672"/>
      <c r="D48" s="672"/>
      <c r="E48" s="672"/>
      <c r="F48" s="543"/>
      <c r="G48" s="44"/>
      <c r="H48" s="41"/>
      <c r="M48" s="160"/>
    </row>
    <row r="49" spans="1:13">
      <c r="A49" s="663"/>
      <c r="B49" s="672"/>
      <c r="C49" s="672"/>
      <c r="D49" s="672"/>
      <c r="E49" s="672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46" bottom="0.43307086614173229" header="0.35433070866141736" footer="0.23622047244094491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33"/>
  <sheetViews>
    <sheetView topLeftCell="A4" zoomScale="80" zoomScaleNormal="85" zoomScaleSheetLayoutView="80" workbookViewId="0">
      <selection activeCell="S4" sqref="S1:S1048576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9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9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9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9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9">
      <c r="A5" s="70" t="str">
        <f>CONCATENATE("към ",TEXT(endDate,"dd.mm.yyyy")," г.")</f>
        <v>към 31.12.2016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9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9" s="119" customFormat="1" ht="31.5">
      <c r="A7" s="693" t="s">
        <v>453</v>
      </c>
      <c r="B7" s="694"/>
      <c r="C7" s="697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9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9" t="s">
        <v>513</v>
      </c>
      <c r="R7" s="691" t="s">
        <v>514</v>
      </c>
    </row>
    <row r="8" spans="1:19" s="119" customFormat="1" ht="66.75" customHeight="1">
      <c r="A8" s="695"/>
      <c r="B8" s="696"/>
      <c r="C8" s="698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90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90"/>
      <c r="R8" s="692"/>
    </row>
    <row r="9" spans="1:19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9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9">
      <c r="A11" s="330" t="s">
        <v>521</v>
      </c>
      <c r="B11" s="312" t="s">
        <v>522</v>
      </c>
      <c r="C11" s="143" t="s">
        <v>523</v>
      </c>
      <c r="D11" s="319">
        <v>47475</v>
      </c>
      <c r="E11" s="319">
        <v>1445</v>
      </c>
      <c r="F11" s="319">
        <v>779</v>
      </c>
      <c r="G11" s="320">
        <f>D11+E11-F11</f>
        <v>48141</v>
      </c>
      <c r="H11" s="319">
        <v>441</v>
      </c>
      <c r="I11" s="319">
        <v>13</v>
      </c>
      <c r="J11" s="320">
        <f>G11+H11-I11</f>
        <v>48569</v>
      </c>
      <c r="K11" s="319"/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48569</v>
      </c>
      <c r="S11" s="670"/>
    </row>
    <row r="12" spans="1:19">
      <c r="A12" s="330" t="s">
        <v>524</v>
      </c>
      <c r="B12" s="312" t="s">
        <v>525</v>
      </c>
      <c r="C12" s="143" t="s">
        <v>526</v>
      </c>
      <c r="D12" s="319">
        <v>160938</v>
      </c>
      <c r="E12" s="319">
        <v>13208</v>
      </c>
      <c r="F12" s="319">
        <v>3041</v>
      </c>
      <c r="G12" s="320">
        <f t="shared" ref="G12:G41" si="2">D12+E12-F12</f>
        <v>171105</v>
      </c>
      <c r="H12" s="319">
        <v>1206</v>
      </c>
      <c r="I12" s="319"/>
      <c r="J12" s="320">
        <f t="shared" ref="J12:J41" si="3">G12+H12-I12</f>
        <v>172311</v>
      </c>
      <c r="K12" s="319">
        <v>33942</v>
      </c>
      <c r="L12" s="319">
        <v>6915</v>
      </c>
      <c r="M12" s="319">
        <v>529</v>
      </c>
      <c r="N12" s="320">
        <f t="shared" ref="N12:N41" si="4">K12+L12-M12</f>
        <v>40328</v>
      </c>
      <c r="O12" s="319">
        <v>281</v>
      </c>
      <c r="P12" s="319"/>
      <c r="Q12" s="320">
        <f t="shared" si="0"/>
        <v>40609</v>
      </c>
      <c r="R12" s="331">
        <f t="shared" si="1"/>
        <v>131702</v>
      </c>
      <c r="S12" s="670"/>
    </row>
    <row r="13" spans="1:19">
      <c r="A13" s="330" t="s">
        <v>527</v>
      </c>
      <c r="B13" s="312" t="s">
        <v>528</v>
      </c>
      <c r="C13" s="143" t="s">
        <v>529</v>
      </c>
      <c r="D13" s="319">
        <v>196779</v>
      </c>
      <c r="E13" s="319">
        <v>12778</v>
      </c>
      <c r="F13" s="319">
        <v>5429</v>
      </c>
      <c r="G13" s="320">
        <f t="shared" si="2"/>
        <v>204128</v>
      </c>
      <c r="H13" s="319"/>
      <c r="I13" s="319">
        <v>989</v>
      </c>
      <c r="J13" s="320">
        <f t="shared" si="3"/>
        <v>203139</v>
      </c>
      <c r="K13" s="319">
        <v>99437</v>
      </c>
      <c r="L13" s="319">
        <v>12543</v>
      </c>
      <c r="M13" s="319">
        <v>4900</v>
      </c>
      <c r="N13" s="320">
        <f t="shared" si="4"/>
        <v>107080</v>
      </c>
      <c r="O13" s="319"/>
      <c r="P13" s="319">
        <v>4786</v>
      </c>
      <c r="Q13" s="320">
        <f t="shared" si="0"/>
        <v>102294</v>
      </c>
      <c r="R13" s="331">
        <f t="shared" si="1"/>
        <v>100845</v>
      </c>
      <c r="S13" s="670"/>
    </row>
    <row r="14" spans="1:19">
      <c r="A14" s="330" t="s">
        <v>530</v>
      </c>
      <c r="B14" s="312" t="s">
        <v>531</v>
      </c>
      <c r="C14" s="143" t="s">
        <v>532</v>
      </c>
      <c r="D14" s="319">
        <v>13267</v>
      </c>
      <c r="E14" s="319">
        <v>2700</v>
      </c>
      <c r="F14" s="319">
        <v>174</v>
      </c>
      <c r="G14" s="320">
        <f t="shared" si="2"/>
        <v>15793</v>
      </c>
      <c r="H14" s="319"/>
      <c r="I14" s="319">
        <v>33</v>
      </c>
      <c r="J14" s="320">
        <f t="shared" si="3"/>
        <v>15760</v>
      </c>
      <c r="K14" s="319">
        <v>3247</v>
      </c>
      <c r="L14" s="319">
        <v>813</v>
      </c>
      <c r="M14" s="319">
        <v>221</v>
      </c>
      <c r="N14" s="320">
        <f t="shared" si="4"/>
        <v>3839</v>
      </c>
      <c r="O14" s="319"/>
      <c r="P14" s="319">
        <v>44</v>
      </c>
      <c r="Q14" s="669">
        <f>N14+O14-P14</f>
        <v>3795</v>
      </c>
      <c r="R14" s="331">
        <f t="shared" si="1"/>
        <v>11965</v>
      </c>
      <c r="S14" s="670"/>
    </row>
    <row r="15" spans="1:19">
      <c r="A15" s="330" t="s">
        <v>533</v>
      </c>
      <c r="B15" s="312" t="s">
        <v>534</v>
      </c>
      <c r="C15" s="143" t="s">
        <v>535</v>
      </c>
      <c r="D15" s="319">
        <v>23630</v>
      </c>
      <c r="E15" s="319">
        <v>1939</v>
      </c>
      <c r="F15" s="319">
        <v>4166</v>
      </c>
      <c r="G15" s="320">
        <f t="shared" si="2"/>
        <v>21403</v>
      </c>
      <c r="H15" s="319"/>
      <c r="I15" s="319">
        <v>354</v>
      </c>
      <c r="J15" s="320">
        <f t="shared" si="3"/>
        <v>21049</v>
      </c>
      <c r="K15" s="319">
        <v>14911</v>
      </c>
      <c r="L15" s="319">
        <v>2768</v>
      </c>
      <c r="M15" s="319">
        <v>3428</v>
      </c>
      <c r="N15" s="320">
        <f t="shared" si="4"/>
        <v>14251</v>
      </c>
      <c r="O15" s="319"/>
      <c r="P15" s="319">
        <v>747</v>
      </c>
      <c r="Q15" s="320">
        <f t="shared" si="0"/>
        <v>13504</v>
      </c>
      <c r="R15" s="331">
        <f t="shared" si="1"/>
        <v>7545</v>
      </c>
      <c r="S15" s="670"/>
    </row>
    <row r="16" spans="1:19">
      <c r="A16" s="352" t="s">
        <v>814</v>
      </c>
      <c r="B16" s="312" t="s">
        <v>536</v>
      </c>
      <c r="C16" s="143" t="s">
        <v>537</v>
      </c>
      <c r="D16" s="319">
        <v>18732</v>
      </c>
      <c r="E16" s="319">
        <v>2516</v>
      </c>
      <c r="F16" s="319">
        <v>2399</v>
      </c>
      <c r="G16" s="320">
        <f t="shared" si="2"/>
        <v>18849</v>
      </c>
      <c r="H16" s="319"/>
      <c r="I16" s="319"/>
      <c r="J16" s="320">
        <f t="shared" si="3"/>
        <v>18849</v>
      </c>
      <c r="K16" s="319">
        <v>11997</v>
      </c>
      <c r="L16" s="319">
        <v>1400</v>
      </c>
      <c r="M16" s="319">
        <v>838</v>
      </c>
      <c r="N16" s="320">
        <f t="shared" si="4"/>
        <v>12559</v>
      </c>
      <c r="O16" s="319"/>
      <c r="P16" s="319"/>
      <c r="Q16" s="320">
        <f t="shared" si="0"/>
        <v>12559</v>
      </c>
      <c r="R16" s="331">
        <f t="shared" si="1"/>
        <v>6290</v>
      </c>
      <c r="S16" s="670"/>
    </row>
    <row r="17" spans="1:19" s="145" customFormat="1" ht="31.5">
      <c r="A17" s="330" t="s">
        <v>538</v>
      </c>
      <c r="B17" s="146" t="s">
        <v>539</v>
      </c>
      <c r="C17" s="144" t="s">
        <v>540</v>
      </c>
      <c r="D17" s="319">
        <v>17725</v>
      </c>
      <c r="E17" s="319">
        <v>14120</v>
      </c>
      <c r="F17" s="319">
        <v>24041</v>
      </c>
      <c r="G17" s="320">
        <f t="shared" si="2"/>
        <v>7804</v>
      </c>
      <c r="H17" s="319"/>
      <c r="I17" s="319"/>
      <c r="J17" s="320">
        <f t="shared" si="3"/>
        <v>7804</v>
      </c>
      <c r="K17" s="319">
        <v>7</v>
      </c>
      <c r="L17" s="319"/>
      <c r="M17" s="319">
        <v>3</v>
      </c>
      <c r="N17" s="320">
        <f t="shared" si="4"/>
        <v>4</v>
      </c>
      <c r="O17" s="319"/>
      <c r="P17" s="319"/>
      <c r="Q17" s="320">
        <f t="shared" si="0"/>
        <v>4</v>
      </c>
      <c r="R17" s="331">
        <f t="shared" si="1"/>
        <v>7800</v>
      </c>
      <c r="S17" s="671"/>
    </row>
    <row r="18" spans="1:19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319"/>
      <c r="M18" s="319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9">
      <c r="A19" s="330"/>
      <c r="B19" s="313" t="s">
        <v>544</v>
      </c>
      <c r="C19" s="147" t="s">
        <v>545</v>
      </c>
      <c r="D19" s="321">
        <f>SUM(D11:D18)</f>
        <v>478546</v>
      </c>
      <c r="E19" s="321">
        <f>SUM(E11:E18)</f>
        <v>48706</v>
      </c>
      <c r="F19" s="321">
        <f>SUM(F11:F18)</f>
        <v>40029</v>
      </c>
      <c r="G19" s="320">
        <f t="shared" si="2"/>
        <v>487223</v>
      </c>
      <c r="H19" s="321">
        <f>SUM(H11:H18)</f>
        <v>1647</v>
      </c>
      <c r="I19" s="321">
        <f>SUM(I11:I18)</f>
        <v>1389</v>
      </c>
      <c r="J19" s="320">
        <f t="shared" si="3"/>
        <v>487481</v>
      </c>
      <c r="K19" s="321">
        <f>SUM(K11:K18)</f>
        <v>163541</v>
      </c>
      <c r="L19" s="321">
        <f>SUM(L11:L18)</f>
        <v>24439</v>
      </c>
      <c r="M19" s="321">
        <f>SUM(M11:M18)</f>
        <v>9919</v>
      </c>
      <c r="N19" s="320">
        <f t="shared" si="4"/>
        <v>178061</v>
      </c>
      <c r="O19" s="321">
        <f>SUM(O11:O18)</f>
        <v>281</v>
      </c>
      <c r="P19" s="321">
        <f>SUM(P11:P18)</f>
        <v>5577</v>
      </c>
      <c r="Q19" s="320">
        <f t="shared" si="0"/>
        <v>172765</v>
      </c>
      <c r="R19" s="331">
        <f t="shared" si="1"/>
        <v>314716</v>
      </c>
      <c r="S19" s="670"/>
    </row>
    <row r="20" spans="1:19">
      <c r="A20" s="332" t="s">
        <v>816</v>
      </c>
      <c r="B20" s="314" t="s">
        <v>546</v>
      </c>
      <c r="C20" s="147" t="s">
        <v>547</v>
      </c>
      <c r="D20" s="319">
        <v>10562</v>
      </c>
      <c r="E20" s="319">
        <v>526</v>
      </c>
      <c r="F20" s="319"/>
      <c r="G20" s="320">
        <f t="shared" si="2"/>
        <v>11088</v>
      </c>
      <c r="H20" s="319"/>
      <c r="I20" s="319">
        <v>112</v>
      </c>
      <c r="J20" s="320">
        <f t="shared" si="3"/>
        <v>10976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10976</v>
      </c>
      <c r="S20" s="670"/>
    </row>
    <row r="21" spans="1:19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9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9">
      <c r="A23" s="330" t="s">
        <v>521</v>
      </c>
      <c r="B23" s="312" t="s">
        <v>552</v>
      </c>
      <c r="C23" s="143" t="s">
        <v>553</v>
      </c>
      <c r="D23" s="319">
        <v>21114</v>
      </c>
      <c r="E23" s="319">
        <v>11136</v>
      </c>
      <c r="F23" s="319">
        <v>1259</v>
      </c>
      <c r="G23" s="320">
        <f t="shared" si="2"/>
        <v>30991</v>
      </c>
      <c r="H23" s="319"/>
      <c r="I23" s="319">
        <v>61</v>
      </c>
      <c r="J23" s="320">
        <f t="shared" si="3"/>
        <v>30930</v>
      </c>
      <c r="K23" s="319">
        <v>8056</v>
      </c>
      <c r="L23" s="319">
        <v>1952</v>
      </c>
      <c r="M23" s="319">
        <v>1309</v>
      </c>
      <c r="N23" s="320">
        <f t="shared" si="4"/>
        <v>8699</v>
      </c>
      <c r="O23" s="319"/>
      <c r="P23" s="319"/>
      <c r="Q23" s="320">
        <f t="shared" si="0"/>
        <v>8699</v>
      </c>
      <c r="R23" s="331">
        <f t="shared" si="1"/>
        <v>22231</v>
      </c>
    </row>
    <row r="24" spans="1:19">
      <c r="A24" s="330" t="s">
        <v>524</v>
      </c>
      <c r="B24" s="312" t="s">
        <v>554</v>
      </c>
      <c r="C24" s="143" t="s">
        <v>555</v>
      </c>
      <c r="D24" s="319">
        <v>10254</v>
      </c>
      <c r="E24" s="319">
        <v>5146</v>
      </c>
      <c r="F24" s="319">
        <v>360</v>
      </c>
      <c r="G24" s="320">
        <f t="shared" si="2"/>
        <v>15040</v>
      </c>
      <c r="H24" s="319"/>
      <c r="I24" s="319"/>
      <c r="J24" s="320">
        <f t="shared" si="3"/>
        <v>15040</v>
      </c>
      <c r="K24" s="319">
        <v>5771</v>
      </c>
      <c r="L24" s="319">
        <v>926</v>
      </c>
      <c r="M24" s="319">
        <v>117</v>
      </c>
      <c r="N24" s="320">
        <f t="shared" si="4"/>
        <v>6580</v>
      </c>
      <c r="O24" s="319"/>
      <c r="P24" s="319"/>
      <c r="Q24" s="320">
        <f t="shared" si="0"/>
        <v>6580</v>
      </c>
      <c r="R24" s="331">
        <f t="shared" si="1"/>
        <v>8460</v>
      </c>
    </row>
    <row r="25" spans="1:19">
      <c r="A25" s="333" t="s">
        <v>527</v>
      </c>
      <c r="B25" s="146" t="s">
        <v>556</v>
      </c>
      <c r="C25" s="143" t="s">
        <v>557</v>
      </c>
      <c r="D25" s="319"/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/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9">
      <c r="A26" s="330" t="s">
        <v>530</v>
      </c>
      <c r="B26" s="148" t="s">
        <v>542</v>
      </c>
      <c r="C26" s="143" t="s">
        <v>558</v>
      </c>
      <c r="D26" s="319">
        <v>8587</v>
      </c>
      <c r="E26" s="319">
        <v>1864</v>
      </c>
      <c r="F26" s="319">
        <v>4505</v>
      </c>
      <c r="G26" s="320">
        <f t="shared" si="2"/>
        <v>5946</v>
      </c>
      <c r="H26" s="319"/>
      <c r="I26" s="319"/>
      <c r="J26" s="320">
        <f t="shared" si="3"/>
        <v>5946</v>
      </c>
      <c r="K26" s="319">
        <v>2001</v>
      </c>
      <c r="L26" s="319">
        <v>638</v>
      </c>
      <c r="M26" s="319">
        <v>791</v>
      </c>
      <c r="N26" s="320">
        <f t="shared" si="4"/>
        <v>1848</v>
      </c>
      <c r="O26" s="319"/>
      <c r="P26" s="319"/>
      <c r="Q26" s="320">
        <f t="shared" si="0"/>
        <v>1848</v>
      </c>
      <c r="R26" s="331">
        <f t="shared" si="1"/>
        <v>4098</v>
      </c>
    </row>
    <row r="27" spans="1:19">
      <c r="A27" s="330"/>
      <c r="B27" s="313" t="s">
        <v>559</v>
      </c>
      <c r="C27" s="149" t="s">
        <v>560</v>
      </c>
      <c r="D27" s="323">
        <f>SUM(D23:D26)</f>
        <v>39955</v>
      </c>
      <c r="E27" s="323">
        <f t="shared" ref="E27:P27" si="5">SUM(E23:E26)</f>
        <v>18146</v>
      </c>
      <c r="F27" s="323">
        <f t="shared" si="5"/>
        <v>6124</v>
      </c>
      <c r="G27" s="324">
        <f t="shared" si="2"/>
        <v>51977</v>
      </c>
      <c r="H27" s="323">
        <f t="shared" si="5"/>
        <v>0</v>
      </c>
      <c r="I27" s="323">
        <f t="shared" si="5"/>
        <v>61</v>
      </c>
      <c r="J27" s="324">
        <f t="shared" si="3"/>
        <v>51916</v>
      </c>
      <c r="K27" s="323">
        <f t="shared" si="5"/>
        <v>15828</v>
      </c>
      <c r="L27" s="323">
        <f t="shared" si="5"/>
        <v>3516</v>
      </c>
      <c r="M27" s="323">
        <f t="shared" si="5"/>
        <v>2217</v>
      </c>
      <c r="N27" s="324">
        <f t="shared" si="4"/>
        <v>17127</v>
      </c>
      <c r="O27" s="323">
        <f t="shared" si="5"/>
        <v>0</v>
      </c>
      <c r="P27" s="323">
        <f t="shared" si="5"/>
        <v>0</v>
      </c>
      <c r="Q27" s="324">
        <f t="shared" si="0"/>
        <v>17127</v>
      </c>
      <c r="R27" s="334">
        <f t="shared" si="1"/>
        <v>34789</v>
      </c>
      <c r="S27" s="670"/>
    </row>
    <row r="28" spans="1:19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9">
      <c r="A29" s="330" t="s">
        <v>521</v>
      </c>
      <c r="B29" s="317" t="s">
        <v>561</v>
      </c>
      <c r="C29" s="151" t="s">
        <v>562</v>
      </c>
      <c r="D29" s="326">
        <f>SUM(D30:D33)</f>
        <v>12648</v>
      </c>
      <c r="E29" s="326">
        <f t="shared" ref="E29:P29" si="6">SUM(E30:E33)</f>
        <v>17551</v>
      </c>
      <c r="F29" s="326">
        <f t="shared" si="6"/>
        <v>6057</v>
      </c>
      <c r="G29" s="327">
        <f t="shared" si="2"/>
        <v>24142</v>
      </c>
      <c r="H29" s="326">
        <f t="shared" si="6"/>
        <v>0</v>
      </c>
      <c r="I29" s="326">
        <f t="shared" si="6"/>
        <v>0</v>
      </c>
      <c r="J29" s="327">
        <f t="shared" si="3"/>
        <v>24142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24142</v>
      </c>
      <c r="S29" s="670"/>
    </row>
    <row r="30" spans="1:19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9">
      <c r="A31" s="330"/>
      <c r="B31" s="312" t="s">
        <v>110</v>
      </c>
      <c r="C31" s="143" t="s">
        <v>564</v>
      </c>
      <c r="D31" s="319">
        <v>3688</v>
      </c>
      <c r="E31" s="319">
        <v>339</v>
      </c>
      <c r="F31" s="319">
        <v>189</v>
      </c>
      <c r="G31" s="320">
        <f t="shared" si="2"/>
        <v>3838</v>
      </c>
      <c r="H31" s="319"/>
      <c r="I31" s="319"/>
      <c r="J31" s="320">
        <f t="shared" si="3"/>
        <v>3838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3838</v>
      </c>
    </row>
    <row r="32" spans="1:19">
      <c r="A32" s="330"/>
      <c r="B32" s="312" t="s">
        <v>113</v>
      </c>
      <c r="C32" s="143" t="s">
        <v>565</v>
      </c>
      <c r="D32" s="319">
        <v>1536</v>
      </c>
      <c r="E32" s="319">
        <v>14584</v>
      </c>
      <c r="F32" s="319">
        <v>1538</v>
      </c>
      <c r="G32" s="320">
        <f t="shared" si="2"/>
        <v>14582</v>
      </c>
      <c r="H32" s="319"/>
      <c r="I32" s="319"/>
      <c r="J32" s="320">
        <f t="shared" si="3"/>
        <v>14582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14582</v>
      </c>
    </row>
    <row r="33" spans="1:19">
      <c r="A33" s="330"/>
      <c r="B33" s="312" t="s">
        <v>115</v>
      </c>
      <c r="C33" s="143" t="s">
        <v>566</v>
      </c>
      <c r="D33" s="319">
        <v>7424</v>
      </c>
      <c r="E33" s="319">
        <v>2628</v>
      </c>
      <c r="F33" s="319">
        <v>4330</v>
      </c>
      <c r="G33" s="320">
        <f t="shared" si="2"/>
        <v>5722</v>
      </c>
      <c r="H33" s="319"/>
      <c r="I33" s="319"/>
      <c r="J33" s="320">
        <f t="shared" si="3"/>
        <v>5722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5722</v>
      </c>
    </row>
    <row r="34" spans="1:19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9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9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9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9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9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9">
      <c r="A40" s="330"/>
      <c r="B40" s="313" t="s">
        <v>577</v>
      </c>
      <c r="C40" s="147" t="s">
        <v>578</v>
      </c>
      <c r="D40" s="321">
        <f>D29+D34+D39</f>
        <v>12648</v>
      </c>
      <c r="E40" s="321">
        <f t="shared" ref="E40:P40" si="10">E29+E34+E39</f>
        <v>17551</v>
      </c>
      <c r="F40" s="321">
        <f t="shared" si="10"/>
        <v>6057</v>
      </c>
      <c r="G40" s="320">
        <f t="shared" si="2"/>
        <v>24142</v>
      </c>
      <c r="H40" s="321">
        <f t="shared" si="10"/>
        <v>0</v>
      </c>
      <c r="I40" s="321">
        <f t="shared" si="10"/>
        <v>0</v>
      </c>
      <c r="J40" s="320">
        <f t="shared" si="3"/>
        <v>24142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24142</v>
      </c>
    </row>
    <row r="41" spans="1:19">
      <c r="A41" s="332" t="s">
        <v>579</v>
      </c>
      <c r="B41" s="318" t="s">
        <v>580</v>
      </c>
      <c r="C41" s="147" t="s">
        <v>581</v>
      </c>
      <c r="D41" s="319">
        <v>20560</v>
      </c>
      <c r="E41" s="319">
        <v>106</v>
      </c>
      <c r="F41" s="319">
        <v>1004</v>
      </c>
      <c r="G41" s="320">
        <f t="shared" si="2"/>
        <v>19662</v>
      </c>
      <c r="H41" s="319"/>
      <c r="I41" s="319"/>
      <c r="J41" s="320">
        <f t="shared" si="3"/>
        <v>19662</v>
      </c>
      <c r="K41" s="319">
        <v>9185</v>
      </c>
      <c r="L41" s="319"/>
      <c r="M41" s="319"/>
      <c r="N41" s="320">
        <f t="shared" si="4"/>
        <v>9185</v>
      </c>
      <c r="O41" s="319"/>
      <c r="P41" s="319"/>
      <c r="Q41" s="320">
        <f t="shared" si="7"/>
        <v>9185</v>
      </c>
      <c r="R41" s="331">
        <f t="shared" si="8"/>
        <v>10477</v>
      </c>
      <c r="S41" s="670"/>
    </row>
    <row r="42" spans="1:19" ht="16.5" thickBot="1">
      <c r="A42" s="337"/>
      <c r="B42" s="338" t="s">
        <v>582</v>
      </c>
      <c r="C42" s="339" t="s">
        <v>583</v>
      </c>
      <c r="D42" s="340">
        <f>D19+D20+D21+D27+D40+D41</f>
        <v>562271</v>
      </c>
      <c r="E42" s="340">
        <f>E19+E20+E21+E27+E40+E41</f>
        <v>85035</v>
      </c>
      <c r="F42" s="340">
        <f t="shared" ref="F42:R42" si="11">F19+F20+F21+F27+F40+F41</f>
        <v>53214</v>
      </c>
      <c r="G42" s="340">
        <f t="shared" si="11"/>
        <v>594092</v>
      </c>
      <c r="H42" s="340">
        <f t="shared" si="11"/>
        <v>1647</v>
      </c>
      <c r="I42" s="340">
        <f t="shared" si="11"/>
        <v>1562</v>
      </c>
      <c r="J42" s="340">
        <f t="shared" si="11"/>
        <v>594177</v>
      </c>
      <c r="K42" s="340">
        <f t="shared" si="11"/>
        <v>188554</v>
      </c>
      <c r="L42" s="340">
        <f t="shared" si="11"/>
        <v>27955</v>
      </c>
      <c r="M42" s="340">
        <f t="shared" si="11"/>
        <v>12136</v>
      </c>
      <c r="N42" s="340">
        <f t="shared" si="11"/>
        <v>204373</v>
      </c>
      <c r="O42" s="340">
        <f t="shared" si="11"/>
        <v>281</v>
      </c>
      <c r="P42" s="340">
        <f t="shared" si="11"/>
        <v>5577</v>
      </c>
      <c r="Q42" s="340">
        <f t="shared" si="11"/>
        <v>199077</v>
      </c>
      <c r="R42" s="341">
        <f t="shared" si="11"/>
        <v>395100</v>
      </c>
    </row>
    <row r="43" spans="1:19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9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9">
      <c r="A45" s="491"/>
      <c r="B45" s="661" t="s">
        <v>950</v>
      </c>
      <c r="C45" s="673">
        <f>pdeReportingDate</f>
        <v>42795</v>
      </c>
      <c r="D45" s="673"/>
      <c r="E45" s="673"/>
      <c r="F45" s="673"/>
      <c r="G45" s="673"/>
      <c r="H45" s="673"/>
      <c r="I45" s="673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9">
      <c r="B46" s="661"/>
      <c r="C46" s="51"/>
      <c r="D46" s="51"/>
      <c r="E46" s="51"/>
      <c r="F46" s="51"/>
      <c r="G46" s="51"/>
      <c r="H46" s="51"/>
      <c r="I46" s="51"/>
    </row>
    <row r="47" spans="1:19">
      <c r="B47" s="662" t="s">
        <v>8</v>
      </c>
      <c r="C47" s="674" t="str">
        <f>authorName</f>
        <v>ЛЮДМИЛА БОНДЖОВА</v>
      </c>
      <c r="D47" s="674"/>
      <c r="E47" s="674"/>
      <c r="F47" s="674"/>
      <c r="G47" s="674"/>
      <c r="H47" s="674"/>
      <c r="I47" s="674"/>
    </row>
    <row r="48" spans="1:19">
      <c r="B48" s="662"/>
      <c r="C48" s="75"/>
      <c r="D48" s="75"/>
      <c r="E48" s="75"/>
      <c r="F48" s="75"/>
      <c r="G48" s="75"/>
      <c r="H48" s="75"/>
      <c r="I48" s="75"/>
    </row>
    <row r="49" spans="2:9">
      <c r="B49" s="662" t="s">
        <v>894</v>
      </c>
      <c r="C49" s="675"/>
      <c r="D49" s="675"/>
      <c r="E49" s="675"/>
      <c r="F49" s="675"/>
      <c r="G49" s="675"/>
      <c r="H49" s="675"/>
      <c r="I49" s="675"/>
    </row>
    <row r="50" spans="2:9">
      <c r="B50" s="663"/>
      <c r="C50" s="672" t="s">
        <v>963</v>
      </c>
      <c r="D50" s="672"/>
      <c r="E50" s="672"/>
      <c r="F50" s="672"/>
      <c r="G50" s="543"/>
      <c r="H50" s="44"/>
      <c r="I50" s="41"/>
    </row>
    <row r="51" spans="2:9">
      <c r="B51" s="663"/>
      <c r="C51" s="672"/>
      <c r="D51" s="672"/>
      <c r="E51" s="672"/>
      <c r="F51" s="672"/>
      <c r="G51" s="543"/>
      <c r="H51" s="44"/>
      <c r="I51" s="41"/>
    </row>
    <row r="52" spans="2:9">
      <c r="B52" s="663"/>
      <c r="C52" s="672"/>
      <c r="D52" s="672"/>
      <c r="E52" s="672"/>
      <c r="F52" s="672"/>
      <c r="G52" s="543"/>
      <c r="H52" s="44"/>
      <c r="I52" s="41"/>
    </row>
    <row r="53" spans="2:9">
      <c r="B53" s="663"/>
      <c r="C53" s="672"/>
      <c r="D53" s="672"/>
      <c r="E53" s="672"/>
      <c r="F53" s="672"/>
      <c r="G53" s="543"/>
      <c r="H53" s="44"/>
      <c r="I53" s="41"/>
    </row>
    <row r="54" spans="2:9">
      <c r="B54" s="663"/>
      <c r="C54" s="672"/>
      <c r="D54" s="672"/>
      <c r="E54" s="672"/>
      <c r="F54" s="672"/>
      <c r="G54" s="543"/>
      <c r="H54" s="44"/>
      <c r="I54" s="41"/>
    </row>
    <row r="55" spans="2:9">
      <c r="B55" s="663"/>
      <c r="C55" s="672"/>
      <c r="D55" s="672"/>
      <c r="E55" s="672"/>
      <c r="F55" s="672"/>
      <c r="G55" s="543"/>
      <c r="H55" s="44"/>
      <c r="I55" s="41"/>
    </row>
    <row r="56" spans="2:9">
      <c r="B56" s="663"/>
      <c r="C56" s="672"/>
      <c r="D56" s="672"/>
      <c r="E56" s="672"/>
      <c r="F56" s="672"/>
      <c r="G56" s="543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61" zoomScale="70" zoomScaleNormal="85" zoomScaleSheetLayoutView="70" workbookViewId="0">
      <selection activeCell="B111" sqref="B111:F111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31.12.2016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2" t="s">
        <v>453</v>
      </c>
      <c r="B8" s="704" t="s">
        <v>11</v>
      </c>
      <c r="C8" s="700" t="s">
        <v>587</v>
      </c>
      <c r="D8" s="356" t="s">
        <v>588</v>
      </c>
      <c r="E8" s="357"/>
      <c r="F8" s="118"/>
    </row>
    <row r="9" spans="1:6" s="119" customFormat="1">
      <c r="A9" s="703"/>
      <c r="B9" s="705"/>
      <c r="C9" s="701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10028</v>
      </c>
      <c r="D13" s="353">
        <f>SUM(D14:D16)</f>
        <v>0</v>
      </c>
      <c r="E13" s="360">
        <f>SUM(E14:E16)</f>
        <v>10028</v>
      </c>
      <c r="F13" s="124"/>
    </row>
    <row r="14" spans="1:6">
      <c r="A14" s="361" t="s">
        <v>596</v>
      </c>
      <c r="B14" s="126" t="s">
        <v>597</v>
      </c>
      <c r="C14" s="359">
        <v>9797</v>
      </c>
      <c r="D14" s="359"/>
      <c r="E14" s="360">
        <f t="shared" ref="E14:E44" si="0">C14-D14</f>
        <v>9797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>
        <v>231</v>
      </c>
      <c r="D16" s="359"/>
      <c r="E16" s="360">
        <f t="shared" si="0"/>
        <v>231</v>
      </c>
      <c r="F16" s="124"/>
    </row>
    <row r="17" spans="1:6">
      <c r="A17" s="361" t="s">
        <v>602</v>
      </c>
      <c r="B17" s="126" t="s">
        <v>603</v>
      </c>
      <c r="C17" s="359">
        <v>405</v>
      </c>
      <c r="D17" s="359"/>
      <c r="E17" s="360">
        <f t="shared" si="0"/>
        <v>405</v>
      </c>
      <c r="F17" s="124"/>
    </row>
    <row r="18" spans="1:6">
      <c r="A18" s="361" t="s">
        <v>604</v>
      </c>
      <c r="B18" s="126" t="s">
        <v>605</v>
      </c>
      <c r="C18" s="353">
        <f>+C19+C20</f>
        <v>3769</v>
      </c>
      <c r="D18" s="353">
        <f>+D19+D20</f>
        <v>0</v>
      </c>
      <c r="E18" s="360">
        <f t="shared" si="0"/>
        <v>3769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3769</v>
      </c>
      <c r="D20" s="359"/>
      <c r="E20" s="360">
        <f t="shared" si="0"/>
        <v>3769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14202</v>
      </c>
      <c r="D21" s="431">
        <f>D13+D17+D18</f>
        <v>0</v>
      </c>
      <c r="E21" s="432">
        <f>E13+E17+E18</f>
        <v>14202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3021</v>
      </c>
      <c r="D23" s="434"/>
      <c r="E23" s="433">
        <f t="shared" si="0"/>
        <v>3021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15371</v>
      </c>
      <c r="D26" s="353">
        <f>SUM(D27:D29)</f>
        <v>15371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11839</v>
      </c>
      <c r="D27" s="359">
        <v>11839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3496</v>
      </c>
      <c r="D28" s="359">
        <v>3496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>
        <v>36</v>
      </c>
      <c r="D29" s="359">
        <v>36</v>
      </c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215851</v>
      </c>
      <c r="D30" s="359">
        <v>215851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3463</v>
      </c>
      <c r="D31" s="359">
        <v>3463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2593</v>
      </c>
      <c r="D32" s="359">
        <v>2593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1834</v>
      </c>
      <c r="D33" s="359">
        <v>1834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6669</v>
      </c>
      <c r="D35" s="353">
        <f>SUM(D36:D39)</f>
        <v>6669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768</v>
      </c>
      <c r="D36" s="359">
        <v>768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2301</v>
      </c>
      <c r="D37" s="359">
        <v>2301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3600</v>
      </c>
      <c r="D39" s="359">
        <v>3600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1761</v>
      </c>
      <c r="D40" s="353">
        <f>SUM(D41:D44)</f>
        <v>1761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1761</v>
      </c>
      <c r="D44" s="359">
        <v>1761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247542</v>
      </c>
      <c r="D45" s="429">
        <f>D26+D30+D31+D33+D32+D34+D35+D40</f>
        <v>247542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264765</v>
      </c>
      <c r="D46" s="435">
        <f>D45+D23+D21+D11</f>
        <v>247542</v>
      </c>
      <c r="E46" s="436">
        <f>E45+E23+E21+E11</f>
        <v>17223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2" t="s">
        <v>453</v>
      </c>
      <c r="B50" s="704" t="s">
        <v>11</v>
      </c>
      <c r="C50" s="706" t="s">
        <v>658</v>
      </c>
      <c r="D50" s="356" t="s">
        <v>659</v>
      </c>
      <c r="E50" s="356"/>
      <c r="F50" s="708" t="s">
        <v>660</v>
      </c>
    </row>
    <row r="51" spans="1:6" s="119" customFormat="1" ht="18" customHeight="1">
      <c r="A51" s="703"/>
      <c r="B51" s="705"/>
      <c r="C51" s="707"/>
      <c r="D51" s="121" t="s">
        <v>589</v>
      </c>
      <c r="E51" s="121" t="s">
        <v>590</v>
      </c>
      <c r="F51" s="709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25924</v>
      </c>
      <c r="D58" s="129">
        <f>D59+D61</f>
        <v>0</v>
      </c>
      <c r="E58" s="127">
        <f t="shared" si="1"/>
        <v>25924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25924</v>
      </c>
      <c r="D59" s="188"/>
      <c r="E59" s="127">
        <f t="shared" si="1"/>
        <v>25924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2676</v>
      </c>
      <c r="D66" s="188"/>
      <c r="E66" s="127">
        <f t="shared" si="1"/>
        <v>2676</v>
      </c>
      <c r="F66" s="187"/>
    </row>
    <row r="67" spans="1:6">
      <c r="A67" s="361" t="s">
        <v>684</v>
      </c>
      <c r="B67" s="126" t="s">
        <v>685</v>
      </c>
      <c r="C67" s="188">
        <v>2642</v>
      </c>
      <c r="D67" s="188"/>
      <c r="E67" s="127">
        <f t="shared" si="1"/>
        <v>2642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28600</v>
      </c>
      <c r="D68" s="426">
        <f>D54+D58+D63+D64+D65+D66</f>
        <v>0</v>
      </c>
      <c r="E68" s="427">
        <f t="shared" si="1"/>
        <v>28600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11065</v>
      </c>
      <c r="D70" s="188"/>
      <c r="E70" s="127">
        <f t="shared" si="1"/>
        <v>11065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541</v>
      </c>
      <c r="D73" s="128">
        <f>SUM(D74:D76)</f>
        <v>541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312</v>
      </c>
      <c r="D74" s="188">
        <v>312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>
        <v>229</v>
      </c>
      <c r="D76" s="188">
        <v>229</v>
      </c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167966</v>
      </c>
      <c r="D77" s="129">
        <f>D78+D80</f>
        <v>167966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v>167966</v>
      </c>
      <c r="D78" s="188">
        <v>167966</v>
      </c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9408</v>
      </c>
      <c r="D82" s="129">
        <f>SUM(D83:D86)</f>
        <v>9408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9408</v>
      </c>
      <c r="D85" s="188">
        <v>9408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111945</v>
      </c>
      <c r="D87" s="125">
        <f>SUM(D88:D92)+D96</f>
        <v>111945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91490</v>
      </c>
      <c r="D89" s="188">
        <v>91490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989</v>
      </c>
      <c r="D90" s="188">
        <v>989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8339</v>
      </c>
      <c r="D91" s="188">
        <v>8339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9297</v>
      </c>
      <c r="D92" s="129">
        <f>SUM(D93:D95)</f>
        <v>9297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2414</v>
      </c>
      <c r="D93" s="188">
        <v>2414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5776</v>
      </c>
      <c r="D94" s="188">
        <v>5776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1107</v>
      </c>
      <c r="D95" s="188">
        <v>1107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1830</v>
      </c>
      <c r="D96" s="188">
        <v>1830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27329</v>
      </c>
      <c r="D97" s="188">
        <v>27329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317189</v>
      </c>
      <c r="D98" s="424">
        <f>D87+D82+D77+D73+D97</f>
        <v>317189</v>
      </c>
      <c r="E98" s="424">
        <f>E87+E82+E77+E73+E97</f>
        <v>0</v>
      </c>
      <c r="F98" s="425">
        <f>F87+F82+F77+F73+F97</f>
        <v>0</v>
      </c>
    </row>
    <row r="99" spans="1:27" ht="16.5" thickBot="1">
      <c r="A99" s="403" t="s">
        <v>739</v>
      </c>
      <c r="B99" s="404" t="s">
        <v>740</v>
      </c>
      <c r="C99" s="418">
        <f>C98+C70+C68</f>
        <v>356854</v>
      </c>
      <c r="D99" s="418">
        <f>D98+D70+D68</f>
        <v>317189</v>
      </c>
      <c r="E99" s="418">
        <f>E98+E70+E68</f>
        <v>39665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5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9" t="s">
        <v>817</v>
      </c>
      <c r="B109" s="699"/>
      <c r="C109" s="699"/>
      <c r="D109" s="699"/>
      <c r="E109" s="699"/>
      <c r="F109" s="699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950</v>
      </c>
      <c r="B111" s="673">
        <f>pdeReportingDate</f>
        <v>42795</v>
      </c>
      <c r="C111" s="673"/>
      <c r="D111" s="673"/>
      <c r="E111" s="673"/>
      <c r="F111" s="673"/>
      <c r="G111" s="51"/>
      <c r="H111" s="51"/>
    </row>
    <row r="112" spans="1:27">
      <c r="A112" s="661"/>
      <c r="B112" s="673"/>
      <c r="C112" s="673"/>
      <c r="D112" s="673"/>
      <c r="E112" s="673"/>
      <c r="F112" s="673"/>
      <c r="G112" s="51"/>
      <c r="H112" s="51"/>
    </row>
    <row r="113" spans="1:8">
      <c r="A113" s="662" t="s">
        <v>8</v>
      </c>
      <c r="B113" s="674" t="str">
        <f>authorName</f>
        <v>ЛЮДМИЛА БОНДЖОВА</v>
      </c>
      <c r="C113" s="674"/>
      <c r="D113" s="674"/>
      <c r="E113" s="674"/>
      <c r="F113" s="674"/>
      <c r="G113" s="75"/>
      <c r="H113" s="75"/>
    </row>
    <row r="114" spans="1:8">
      <c r="A114" s="662"/>
      <c r="B114" s="674"/>
      <c r="C114" s="674"/>
      <c r="D114" s="674"/>
      <c r="E114" s="674"/>
      <c r="F114" s="674"/>
      <c r="G114" s="75"/>
      <c r="H114" s="75"/>
    </row>
    <row r="115" spans="1:8">
      <c r="A115" s="662" t="s">
        <v>894</v>
      </c>
      <c r="B115" s="675"/>
      <c r="C115" s="675"/>
      <c r="D115" s="675"/>
      <c r="E115" s="675"/>
      <c r="F115" s="675"/>
      <c r="G115" s="77"/>
      <c r="H115" s="77"/>
    </row>
    <row r="116" spans="1:8" ht="15.75" customHeight="1">
      <c r="A116" s="663"/>
      <c r="B116" s="672" t="s">
        <v>963</v>
      </c>
      <c r="C116" s="672"/>
      <c r="D116" s="672"/>
      <c r="E116" s="672"/>
      <c r="F116" s="672"/>
      <c r="G116" s="663"/>
      <c r="H116" s="663"/>
    </row>
    <row r="117" spans="1:8" ht="15.75" customHeight="1">
      <c r="A117" s="663"/>
      <c r="B117" s="672"/>
      <c r="C117" s="672"/>
      <c r="D117" s="672"/>
      <c r="E117" s="672"/>
      <c r="F117" s="672"/>
      <c r="G117" s="663"/>
      <c r="H117" s="663"/>
    </row>
    <row r="118" spans="1:8" ht="15.75" customHeight="1">
      <c r="A118" s="663"/>
      <c r="B118" s="672"/>
      <c r="C118" s="672"/>
      <c r="D118" s="672"/>
      <c r="E118" s="672"/>
      <c r="F118" s="672"/>
      <c r="G118" s="663"/>
      <c r="H118" s="663"/>
    </row>
    <row r="119" spans="1:8" ht="15.75" customHeight="1">
      <c r="A119" s="663"/>
      <c r="B119" s="672"/>
      <c r="C119" s="672"/>
      <c r="D119" s="672"/>
      <c r="E119" s="672"/>
      <c r="F119" s="672"/>
      <c r="G119" s="663"/>
      <c r="H119" s="663"/>
    </row>
    <row r="120" spans="1:8">
      <c r="A120" s="663"/>
      <c r="B120" s="672"/>
      <c r="C120" s="672"/>
      <c r="D120" s="672"/>
      <c r="E120" s="672"/>
      <c r="F120" s="672"/>
      <c r="G120" s="663"/>
      <c r="H120" s="663"/>
    </row>
    <row r="121" spans="1:8">
      <c r="A121" s="663"/>
      <c r="B121" s="672"/>
      <c r="C121" s="672"/>
      <c r="D121" s="672"/>
      <c r="E121" s="672"/>
      <c r="F121" s="672"/>
      <c r="G121" s="663"/>
      <c r="H121" s="663"/>
    </row>
    <row r="122" spans="1:8">
      <c r="A122" s="663"/>
      <c r="B122" s="672"/>
      <c r="C122" s="672"/>
      <c r="D122" s="672"/>
      <c r="E122" s="672"/>
      <c r="F122" s="672"/>
      <c r="G122" s="663"/>
      <c r="H122" s="663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31.12.2016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106" t="s">
        <v>516</v>
      </c>
      <c r="H10" s="106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6411252</v>
      </c>
      <c r="D13" s="440"/>
      <c r="E13" s="440"/>
      <c r="F13" s="440">
        <v>24142</v>
      </c>
      <c r="G13" s="440"/>
      <c r="H13" s="440"/>
      <c r="I13" s="441">
        <f>F13+G13-H13</f>
        <v>24142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6411252</v>
      </c>
      <c r="D18" s="447">
        <f t="shared" si="1"/>
        <v>0</v>
      </c>
      <c r="E18" s="447">
        <f t="shared" si="1"/>
        <v>0</v>
      </c>
      <c r="F18" s="447">
        <f t="shared" si="1"/>
        <v>24142</v>
      </c>
      <c r="G18" s="447">
        <f t="shared" si="1"/>
        <v>0</v>
      </c>
      <c r="H18" s="447">
        <f t="shared" si="1"/>
        <v>0</v>
      </c>
      <c r="I18" s="448">
        <f t="shared" si="0"/>
        <v>24142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5813582</v>
      </c>
      <c r="D21" s="440"/>
      <c r="E21" s="440"/>
      <c r="F21" s="440">
        <v>19501</v>
      </c>
      <c r="G21" s="440"/>
      <c r="H21" s="440"/>
      <c r="I21" s="441">
        <f t="shared" si="0"/>
        <v>19501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5813582</v>
      </c>
      <c r="D27" s="447">
        <f t="shared" si="2"/>
        <v>0</v>
      </c>
      <c r="E27" s="447">
        <f t="shared" si="2"/>
        <v>0</v>
      </c>
      <c r="F27" s="447">
        <f t="shared" si="2"/>
        <v>19501</v>
      </c>
      <c r="G27" s="447">
        <f t="shared" si="2"/>
        <v>0</v>
      </c>
      <c r="H27" s="447">
        <f t="shared" si="2"/>
        <v>0</v>
      </c>
      <c r="I27" s="448">
        <f t="shared" si="0"/>
        <v>19501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950</v>
      </c>
      <c r="B31" s="673">
        <f>pdeReportingDate</f>
        <v>42795</v>
      </c>
      <c r="C31" s="673"/>
      <c r="D31" s="673"/>
      <c r="E31" s="673"/>
      <c r="F31" s="673"/>
      <c r="G31" s="115"/>
      <c r="H31" s="115"/>
      <c r="I31" s="115"/>
    </row>
    <row r="32" spans="1:16" s="107" customFormat="1">
      <c r="A32" s="661"/>
      <c r="B32" s="673"/>
      <c r="C32" s="673"/>
      <c r="D32" s="673"/>
      <c r="E32" s="673"/>
      <c r="F32" s="673"/>
      <c r="G32" s="115"/>
      <c r="H32" s="115"/>
      <c r="I32" s="115"/>
    </row>
    <row r="33" spans="1:9" s="107" customFormat="1">
      <c r="A33" s="662" t="s">
        <v>8</v>
      </c>
      <c r="B33" s="674" t="str">
        <f>authorName</f>
        <v>ЛЮДМИЛА БОНДЖОВА</v>
      </c>
      <c r="C33" s="674"/>
      <c r="D33" s="674"/>
      <c r="E33" s="674"/>
      <c r="F33" s="674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3"/>
      <c r="B36" s="672" t="s">
        <v>963</v>
      </c>
      <c r="C36" s="672"/>
      <c r="D36" s="672"/>
      <c r="E36" s="672"/>
      <c r="F36" s="672"/>
      <c r="G36" s="672"/>
      <c r="H36" s="672"/>
      <c r="I36" s="672"/>
    </row>
    <row r="37" spans="1:9" s="107" customFormat="1" ht="15.75" customHeight="1">
      <c r="A37" s="663"/>
      <c r="B37" s="672"/>
      <c r="C37" s="672"/>
      <c r="D37" s="672"/>
      <c r="E37" s="672"/>
      <c r="F37" s="672"/>
      <c r="G37" s="672"/>
      <c r="H37" s="672"/>
      <c r="I37" s="672"/>
    </row>
    <row r="38" spans="1:9" s="107" customFormat="1" ht="15.75" customHeight="1">
      <c r="A38" s="663"/>
      <c r="B38" s="672"/>
      <c r="C38" s="672"/>
      <c r="D38" s="672"/>
      <c r="E38" s="672"/>
      <c r="F38" s="672"/>
      <c r="G38" s="672"/>
      <c r="H38" s="672"/>
      <c r="I38" s="672"/>
    </row>
    <row r="39" spans="1:9" s="107" customFormat="1" ht="15.75" customHeight="1">
      <c r="A39" s="663"/>
      <c r="B39" s="672"/>
      <c r="C39" s="672"/>
      <c r="D39" s="672"/>
      <c r="E39" s="672"/>
      <c r="F39" s="672"/>
      <c r="G39" s="672"/>
      <c r="H39" s="672"/>
      <c r="I39" s="672"/>
    </row>
    <row r="40" spans="1:9" s="107" customFormat="1">
      <c r="A40" s="663"/>
      <c r="B40" s="672"/>
      <c r="C40" s="672"/>
      <c r="D40" s="672"/>
      <c r="E40" s="672"/>
      <c r="F40" s="672"/>
      <c r="G40" s="672"/>
      <c r="H40" s="672"/>
      <c r="I40" s="672"/>
    </row>
    <row r="41" spans="1:9" s="107" customFormat="1">
      <c r="A41" s="663"/>
      <c r="B41" s="672"/>
      <c r="C41" s="672"/>
      <c r="D41" s="672"/>
      <c r="E41" s="672"/>
      <c r="F41" s="672"/>
      <c r="G41" s="672"/>
      <c r="H41" s="672"/>
      <c r="I41" s="672"/>
    </row>
    <row r="42" spans="1:9" s="107" customFormat="1">
      <c r="A42" s="663"/>
      <c r="B42" s="672"/>
      <c r="C42" s="672"/>
      <c r="D42" s="672"/>
      <c r="E42" s="672"/>
      <c r="F42" s="672"/>
      <c r="G42" s="672"/>
      <c r="H42" s="672"/>
      <c r="I42" s="672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СОФАРМА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01.01.2016 г. до 31.12.2016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>
      <c r="A6" s="645" t="s">
        <v>956</v>
      </c>
      <c r="B6" s="636" t="s">
        <v>920</v>
      </c>
      <c r="C6" s="643">
        <f>'1-Баланс'!C95</f>
        <v>853179</v>
      </c>
      <c r="D6" s="644">
        <f t="shared" ref="D6:D15" si="0">C6-E6</f>
        <v>0</v>
      </c>
      <c r="E6" s="643">
        <f>'1-Баланс'!G95</f>
        <v>853179</v>
      </c>
      <c r="F6" s="637" t="s">
        <v>921</v>
      </c>
      <c r="G6" s="645" t="s">
        <v>956</v>
      </c>
    </row>
    <row r="7" spans="1:10" ht="18.75" customHeight="1">
      <c r="A7" s="645" t="s">
        <v>956</v>
      </c>
      <c r="B7" s="636" t="s">
        <v>919</v>
      </c>
      <c r="C7" s="643">
        <f>'1-Баланс'!G37</f>
        <v>448572</v>
      </c>
      <c r="D7" s="644">
        <f t="shared" si="0"/>
        <v>333275</v>
      </c>
      <c r="E7" s="643">
        <f>'1-Баланс'!G18</f>
        <v>115297</v>
      </c>
      <c r="F7" s="637" t="s">
        <v>455</v>
      </c>
      <c r="G7" s="645" t="s">
        <v>956</v>
      </c>
    </row>
    <row r="8" spans="1:10" ht="18.75" customHeight="1">
      <c r="A8" s="645" t="s">
        <v>956</v>
      </c>
      <c r="B8" s="636" t="s">
        <v>917</v>
      </c>
      <c r="C8" s="643">
        <f>ABS('1-Баланс'!G32)-ABS('1-Баланс'!G33)</f>
        <v>46342</v>
      </c>
      <c r="D8" s="644">
        <f t="shared" si="0"/>
        <v>0</v>
      </c>
      <c r="E8" s="643">
        <f>ABS('2-Отчет за доходите'!C44)-ABS('2-Отчет за доходите'!G44)</f>
        <v>46342</v>
      </c>
      <c r="F8" s="637" t="s">
        <v>918</v>
      </c>
      <c r="G8" s="646" t="s">
        <v>958</v>
      </c>
    </row>
    <row r="9" spans="1:10" ht="18.75" customHeight="1">
      <c r="A9" s="645" t="s">
        <v>956</v>
      </c>
      <c r="B9" s="636" t="s">
        <v>923</v>
      </c>
      <c r="C9" s="643">
        <f>'1-Баланс'!D92</f>
        <v>23486</v>
      </c>
      <c r="D9" s="644">
        <f t="shared" si="0"/>
        <v>372</v>
      </c>
      <c r="E9" s="643">
        <f>'3-Отчет за паричния поток'!C45</f>
        <v>23114</v>
      </c>
      <c r="F9" s="637" t="s">
        <v>922</v>
      </c>
      <c r="G9" s="646" t="s">
        <v>957</v>
      </c>
    </row>
    <row r="10" spans="1:10" ht="18.75" customHeight="1">
      <c r="A10" s="645" t="s">
        <v>956</v>
      </c>
      <c r="B10" s="636" t="s">
        <v>924</v>
      </c>
      <c r="C10" s="643">
        <f>'1-Баланс'!C92</f>
        <v>22524</v>
      </c>
      <c r="D10" s="644">
        <f t="shared" si="0"/>
        <v>126</v>
      </c>
      <c r="E10" s="643">
        <f>'3-Отчет за паричния поток'!C46</f>
        <v>22398</v>
      </c>
      <c r="F10" s="637" t="s">
        <v>925</v>
      </c>
      <c r="G10" s="646" t="s">
        <v>957</v>
      </c>
    </row>
    <row r="11" spans="1:10" ht="18.75" customHeight="1">
      <c r="A11" s="645" t="s">
        <v>956</v>
      </c>
      <c r="B11" s="636" t="s">
        <v>919</v>
      </c>
      <c r="C11" s="643">
        <f>'1-Баланс'!G37</f>
        <v>448572</v>
      </c>
      <c r="D11" s="644">
        <f t="shared" si="0"/>
        <v>0</v>
      </c>
      <c r="E11" s="643">
        <f>'4-Отчет за собствения капитал'!L34</f>
        <v>448572</v>
      </c>
      <c r="F11" s="637" t="s">
        <v>926</v>
      </c>
      <c r="G11" s="646" t="s">
        <v>959</v>
      </c>
    </row>
    <row r="12" spans="1:10" ht="18.75" customHeight="1">
      <c r="A12" s="645" t="s">
        <v>956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960</v>
      </c>
    </row>
    <row r="13" spans="1:10" ht="18.75" customHeight="1">
      <c r="A13" s="645" t="s">
        <v>956</v>
      </c>
      <c r="B13" s="636" t="s">
        <v>928</v>
      </c>
      <c r="C13" s="643">
        <f>'1-Баланс'!C37</f>
        <v>3838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960</v>
      </c>
    </row>
    <row r="14" spans="1:10" ht="18.75" customHeight="1">
      <c r="A14" s="645" t="s">
        <v>956</v>
      </c>
      <c r="B14" s="636" t="s">
        <v>929</v>
      </c>
      <c r="C14" s="643">
        <f>'1-Баланс'!C38</f>
        <v>14582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960</v>
      </c>
    </row>
    <row r="15" spans="1:10" ht="18.75" customHeight="1">
      <c r="A15" s="645" t="s">
        <v>956</v>
      </c>
      <c r="B15" s="636" t="s">
        <v>930</v>
      </c>
      <c r="C15" s="643">
        <f>'1-Баланс'!C39</f>
        <v>5722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960</v>
      </c>
    </row>
  </sheetData>
  <sheetProtection insertRows="0"/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12</vt:i4>
      </vt:variant>
      <vt:variant>
        <vt:lpstr>Наименувани диапазони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6'!Област_печат</vt:lpstr>
      <vt:lpstr>'1-Баланс'!Печат_заглавия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Mariya Nedkova</cp:lastModifiedBy>
  <cp:lastPrinted>2017-02-27T15:23:01Z</cp:lastPrinted>
  <dcterms:created xsi:type="dcterms:W3CDTF">2006-09-16T00:00:00Z</dcterms:created>
  <dcterms:modified xsi:type="dcterms:W3CDTF">2017-03-01T10:29:07Z</dcterms:modified>
</cp:coreProperties>
</file>