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39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3">'CFS'!$A$1:$E$68</definedName>
    <definedName name="_xlnm.Print_Area" localSheetId="4">'EQS'!$A$1:$Q$46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'CFS'!$75:$65536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'CFS'!$A$1:$E$49</definedName>
    <definedName name="Z_2BD2C2C3_AF9C_11D6_9CEF_00D009775214_.wvu.Rows" localSheetId="3" hidden="1">'CFS'!$73:$65536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'CFS'!$75:$65536,'CFS'!$56:$57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'EQS'!$A$1:$O$43</definedName>
    <definedName name="Z_9656BBF7_C4A3_41EC_B0C6_A21B380E3C2F_.wvu.Rows" localSheetId="3" hidden="1">'CFS'!$75:$65536,'CFS'!$56:$57</definedName>
  </definedNames>
  <calcPr fullCalcOnLoad="1"/>
</workbook>
</file>

<file path=xl/comments2.xml><?xml version="1.0" encoding="utf-8"?>
<comments xmlns="http://schemas.openxmlformats.org/spreadsheetml/2006/main">
  <authors>
    <author>Stanislava Boykova Gencheva</author>
  </authors>
  <commentList>
    <comment ref="A2" authorId="0">
      <text>
        <r>
          <rPr>
            <b/>
            <sz val="9"/>
            <rFont val="Tahoma"/>
            <family val="2"/>
          </rPr>
          <t>Stanislava Boykova Gencheva: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<sst xmlns="http://schemas.openxmlformats.org/spreadsheetml/2006/main" count="256" uniqueCount="198">
  <si>
    <t>BGN'000</t>
  </si>
  <si>
    <t xml:space="preserve"> </t>
  </si>
  <si>
    <t>15,16</t>
  </si>
  <si>
    <t>2016   BGN'000</t>
  </si>
  <si>
    <t>2017   BGN'000</t>
  </si>
  <si>
    <t>8,9</t>
  </si>
  <si>
    <t>14,15</t>
  </si>
  <si>
    <t>26 (а)</t>
  </si>
  <si>
    <t>26 (b)</t>
  </si>
  <si>
    <t>28,40</t>
  </si>
  <si>
    <t>Sofia</t>
  </si>
  <si>
    <t>Adriana Baleva</t>
  </si>
  <si>
    <t>Venelin Gachev</t>
  </si>
  <si>
    <t>Ventsislav Stoev</t>
  </si>
  <si>
    <t>Boyko Botev</t>
  </si>
  <si>
    <t>Gergana Todorova</t>
  </si>
  <si>
    <t>Petar Kalpakchiev</t>
  </si>
  <si>
    <t>Citibank N.A.</t>
  </si>
  <si>
    <t>SI Bank EAD</t>
  </si>
  <si>
    <t xml:space="preserve">Zarząd </t>
  </si>
  <si>
    <t xml:space="preserve">dr hab. Ognian Donew </t>
  </si>
  <si>
    <t xml:space="preserve">Weseła Stoewa </t>
  </si>
  <si>
    <t xml:space="preserve">Aleksandr Czauszew </t>
  </si>
  <si>
    <t xml:space="preserve">Ognian Paławeew </t>
  </si>
  <si>
    <t xml:space="preserve">Andrzej Breszkow </t>
  </si>
  <si>
    <t xml:space="preserve">Sopharma S.A. </t>
  </si>
  <si>
    <t>Nazwa firmy:</t>
  </si>
  <si>
    <t xml:space="preserve">Dyrektor wykonawczy: </t>
  </si>
  <si>
    <t xml:space="preserve">Dyrektor ds. finansowych: </t>
  </si>
  <si>
    <t xml:space="preserve">Borys Borysow </t>
  </si>
  <si>
    <t xml:space="preserve">Sporządził: </t>
  </si>
  <si>
    <t xml:space="preserve">Jordanka Petkowa </t>
  </si>
  <si>
    <t>Kierownik wydziału prawnego:</t>
  </si>
  <si>
    <t xml:space="preserve">Galina Angełowa </t>
  </si>
  <si>
    <t xml:space="preserve">Adres siedziby: </t>
  </si>
  <si>
    <t>16 Iliensko Shose Str</t>
  </si>
  <si>
    <t xml:space="preserve">Аdwokaci: </t>
  </si>
  <si>
    <t>Banki obsługujące:</t>
  </si>
  <si>
    <t>Raiffeisenbank Bułgaria Spółka Akcyjna Jednoosobowa</t>
  </si>
  <si>
    <t>Банка ДСК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</si>
  <si>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</si>
  <si>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</si>
  <si>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</si>
  <si>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</si>
  <si>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</si>
  <si>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 xml:space="preserve">SOPHARMA S.A. 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</si>
  <si>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</si>
  <si>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</si>
  <si>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</si>
  <si>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za rok zakończony dnia 31 grudnia 2017 roku </t>
  </si>
  <si>
    <t xml:space="preserve">SPRAWOZDANIE JEDNOSTKI Z CAŁKOWITYCH DOCHODÓW 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</si>
  <si>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</si>
  <si>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</si>
  <si>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</si>
  <si>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</si>
  <si>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</si>
  <si>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</si>
  <si>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Obniżanie wartości aktywów trwałych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</si>
  <si>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</si>
  <si>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</si>
  <si>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</si>
  <si>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</si>
  <si>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</si>
  <si>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 xml:space="preserve">Zysk /(strata) netto za rok </t>
  </si>
  <si>
    <t>Inne składniki całkowitych dochodów:</t>
  </si>
  <si>
    <t xml:space="preserve">Składniki, które nie zostaną przekształcone w składzie zysku lub strat: </t>
  </si>
  <si>
    <t>(Strata) / Zysk z aktualizacji wartości rzeczowych aktywów trwałych, netto</t>
  </si>
  <si>
    <t>Późniejsza wycena programów emerytalnych o zdefiniowanych świadczeniach</t>
  </si>
  <si>
    <t>Podatek dochodowy dotyczący składników innych całkowitych dochodów, które nie zostaną przeklasyfikowane</t>
  </si>
  <si>
    <t xml:space="preserve">Składniki, które moą być poddane ponownej klasyfikacji w zakresie zysków lub strat: </t>
  </si>
  <si>
    <t xml:space="preserve">Zmiana netto wartości godziwej aktywów finansowych do dyspozycji oraz na sprzedaż </t>
  </si>
  <si>
    <t xml:space="preserve">Inne całkowite dochody w okresie roku, kwota netto od podatków </t>
  </si>
  <si>
    <t xml:space="preserve">RAZEM CAŁKOWITE DOCHODY ZA OKRES </t>
  </si>
  <si>
    <t xml:space="preserve">Dochody na 1 akcję    </t>
  </si>
  <si>
    <t>Noty na stronach od 5 do 111 stanowią integralną część niniejszego sprawozdania finansowego.</t>
  </si>
  <si>
    <t xml:space="preserve">Główny księgowy (sporządził sprawozdanie): </t>
  </si>
  <si>
    <t xml:space="preserve">Załączniki </t>
  </si>
  <si>
    <t>31 grudnia                  2017
      BGN'000</t>
  </si>
  <si>
    <t>31 grudnia                  2016
      BGN'000</t>
  </si>
  <si>
    <t>1 styczeń      2016
      BGN'000</t>
  </si>
  <si>
    <t xml:space="preserve">WSTĘPNE SPRAWOZDANIE  JEDNOLITE ZE STANU FINANSOWEGO </t>
  </si>
  <si>
    <t>na dzień 31 grudnia 2017 r</t>
  </si>
  <si>
    <t xml:space="preserve">AKTYWA </t>
  </si>
  <si>
    <t>Środki trwałe</t>
  </si>
  <si>
    <t>Własność, fabryka i wyposażenie</t>
  </si>
  <si>
    <t>Wartości niematerialne</t>
  </si>
  <si>
    <t>Nieruchomości inwestycyjne</t>
  </si>
  <si>
    <t>Inwestycje w jednostki zależne</t>
  </si>
  <si>
    <t>Inwestycje w jednostkach stowarzyszonych</t>
  </si>
  <si>
    <t>Inwestycje dostępne do sprzedaży</t>
  </si>
  <si>
    <t>Należności długoterminowe od jednostek powiązanych</t>
  </si>
  <si>
    <t>Pozostałe należności długoterminowe</t>
  </si>
  <si>
    <t>Środki krótkoterminowe</t>
  </si>
  <si>
    <t>Inwentarz</t>
  </si>
  <si>
    <t>Należności od osób powiązanych</t>
  </si>
  <si>
    <t>Należności handlowe</t>
  </si>
  <si>
    <t>Pożyczki udzielone osobom trzecim</t>
  </si>
  <si>
    <t>Pozostałe należności i przedpłaty</t>
  </si>
  <si>
    <t>gotówka i odpowiedniki gotówki</t>
  </si>
  <si>
    <t>SUMA AKTYWÓW</t>
  </si>
  <si>
    <t>KAPITAŁ WŁASNY I PASYWA</t>
  </si>
  <si>
    <t>KAPITAŁ WŁASNY</t>
  </si>
  <si>
    <t>Kapitał akcyjny</t>
  </si>
  <si>
    <t>Akcje własne</t>
  </si>
  <si>
    <t>Rezerwy</t>
  </si>
  <si>
    <t>Zatrzymane zyski</t>
  </si>
  <si>
    <t>PASYWA</t>
  </si>
  <si>
    <t>Zobowiązania długoterminowe</t>
  </si>
  <si>
    <t>Długoterminowe kredyty bankowe</t>
  </si>
  <si>
    <t>Podatek odroczony</t>
  </si>
  <si>
    <t>Dotacje rządowe</t>
  </si>
  <si>
    <t>Zobowiązania wobec pracowników na emeryturze</t>
  </si>
  <si>
    <t>Zobowiązania z tytułu leasingu finansowego</t>
  </si>
  <si>
    <t>Należności krótkoterminowe</t>
  </si>
  <si>
    <t>Krótkoterminowe kredyty bankowe</t>
  </si>
  <si>
    <t>Krótkoterminowa część długoterminowych kredytów bankowych</t>
  </si>
  <si>
    <t>Zobowiązania handlowe</t>
  </si>
  <si>
    <t>Zobowiązania wobec podmiotów powiązanych</t>
  </si>
  <si>
    <t>Zobowiązania podatkowe</t>
  </si>
  <si>
    <t>Zobowiązania wobec pracowników i ubezpieczenie społeczne</t>
  </si>
  <si>
    <t>Pozostałe zobowiązania krótkoterminowe</t>
  </si>
  <si>
    <t xml:space="preserve">SUMA PASYWÓW </t>
  </si>
  <si>
    <t>RAZEM KAPITAŁ WŁASNY I PASYWA</t>
  </si>
  <si>
    <t xml:space="preserve">Przepływy środków pieniężnych z działalności operacyjnej </t>
  </si>
  <si>
    <t>Przychody ze sprzedaży</t>
  </si>
  <si>
    <t>Płatności dla dostawców</t>
  </si>
  <si>
    <t>Płatności za płace i ubezpieczenie społeczne</t>
  </si>
  <si>
    <t>Podatki zapłacone (bez podatku dochodowego)</t>
  </si>
  <si>
    <t>Zwrócone podatki (z wyłączeniem podatku od zysków)</t>
  </si>
  <si>
    <t>Podatek od zysków zapłacony</t>
  </si>
  <si>
    <t>Płatne odsetki i opłaty bankowe od kredytów obrotowych</t>
  </si>
  <si>
    <t>Różnice kursowe netto</t>
  </si>
  <si>
    <t>Inne wpływy / (płatności), netto</t>
  </si>
  <si>
    <t>Przepływy pieniężne netto z / (wykorzystane w) działalności operacyjnej</t>
  </si>
  <si>
    <t xml:space="preserve">Przepływy środków pieniężnych z działalności inwestycyjnej </t>
  </si>
  <si>
    <t>Zakup rzeczowych aktywów trwałych</t>
  </si>
  <si>
    <t>Wpływy ze sprzedaży rzeczowych aktywów trwałych</t>
  </si>
  <si>
    <t>Nabycie wartości niematerialnych</t>
  </si>
  <si>
    <t>Kontynuuj ze sprzedaży wartości niematerialnych</t>
  </si>
  <si>
    <t>Nabycie udziałów w spółkach stowarzyszonych</t>
  </si>
  <si>
    <t>Wpływy ze sprzedaży udziałów w spółkach stowarzyszonych</t>
  </si>
  <si>
    <t>Zakup inwestycji dostępnych do sprzedaży</t>
  </si>
  <si>
    <t>Wpływy ze sprzedaży inwestycji dostępnych do sprzedaży</t>
  </si>
  <si>
    <t>Zakup udziałów w spółkach zależnych</t>
  </si>
  <si>
    <t>Wpływy ze sprzedaży udziałów w spółkach zależnych</t>
  </si>
  <si>
    <t>Przychody z dywidend od jednostek zależnych</t>
  </si>
  <si>
    <t>Wpływy z dywidend z inwestycji dostępnych do sprzedaży</t>
  </si>
  <si>
    <t>Pożyczki udzielone podmiotom powiązanym</t>
  </si>
  <si>
    <t>Pożyczki spłacane, udzielone podmiotom powiązanym</t>
  </si>
  <si>
    <t>Pożyczki spłacone, udzielone stronom trzecim</t>
  </si>
  <si>
    <t>Otrzymane odsetki od udzielonych pożyczek i depozytów</t>
  </si>
  <si>
    <t>Przepływy pieniężne netto wykorzystane w działalności inwestycyjnej</t>
  </si>
  <si>
    <t xml:space="preserve">Przepływy środków pieniężnych z działalności finansowej </t>
  </si>
  <si>
    <t>Rozliczanie długoterminowych kredytów bankowych</t>
  </si>
  <si>
    <t>Wpływy z krótkoterminowych kredytów bankowych (kredyt w rachunku bieżącym), netto</t>
  </si>
  <si>
    <t>Rozliczanie krótkoterminowych kredytów bankowych (kredyt w rachunku bieżącym), netto</t>
  </si>
  <si>
    <t>Oprocentowane odsetki i opłaty bankowe od pożyczek na cele inwestycyjne</t>
  </si>
  <si>
    <t>Wpływy ze sprzedaży akcji własnych</t>
  </si>
  <si>
    <t>Wypłacone dywidendy</t>
  </si>
  <si>
    <t>Płatności z tytułu leasingu finansowego</t>
  </si>
  <si>
    <t>Środki pieniężne netto wykorzystane w działalności finansowej</t>
  </si>
  <si>
    <t xml:space="preserve">Netto (zmniejszenie) / powiększenie środków pieniężnych i ich ekwiwalentów  </t>
  </si>
  <si>
    <t>Środki pieniężne i inne aktywa pieniężne na dzień 1 stycznia</t>
  </si>
  <si>
    <t>Środki pieniężne i inne aktywa pieniężne na dzień 31 grudnia</t>
  </si>
  <si>
    <t xml:space="preserve">SPRAWOZDANIE  JEDNOSTKI Z PRZEPŁYWÓW PIENIĘŻNYCH </t>
  </si>
  <si>
    <t>SPRAWOZDANIE  JEDNOSTKI ZE ZMIAN W KAPITALE WŁASNYM</t>
  </si>
  <si>
    <t>Saldo na dzień 1 stycznia 2016 roku (Pierwotnie zgłoszone)</t>
  </si>
  <si>
    <t>Skutki połączenia spółki zależnej</t>
  </si>
  <si>
    <t>Zmiany w kapitale własnym w 2016 roku</t>
  </si>
  <si>
    <t>Zakupione akcje własne</t>
  </si>
  <si>
    <t>Podział zysku dla:</t>
  </si>
  <si>
    <t>  * rezerwy</t>
  </si>
  <si>
    <t>  * dywidendy</t>
  </si>
  <si>
    <t>Całkowite dochody ogółem za rok (pierwotnie zgłoszone)</t>
  </si>
  <si>
    <t>  * inny składnik całkowitych dochodów, po odliczeniu podatków</t>
  </si>
  <si>
    <t>Przeniesienie do zysków zatrzymanych</t>
  </si>
  <si>
    <t> * inny składnik całkowitych dochodów, po odliczeniu podatków</t>
  </si>
  <si>
    <t xml:space="preserve"> * zysk netto za rok</t>
  </si>
  <si>
    <t>(przerachowany)</t>
  </si>
  <si>
    <t>przerachowany*</t>
  </si>
  <si>
    <t>Saldo na dzień 31 grudnia 2016 r. (przerachowany)</t>
  </si>
  <si>
    <t>Saldo na dzień 31 grudnia 2016 r. (pierwotnie zgłoszone)</t>
  </si>
  <si>
    <t>Całkowite całkowite dochody za rok ((przerachowany)), w tym:</t>
  </si>
  <si>
    <t>Zmiany w kapitale własnym w 2017 roku</t>
  </si>
  <si>
    <t>Skutki akcji własnych, w tym:</t>
  </si>
  <si>
    <t>* nabycie akcji własnych</t>
  </si>
  <si>
    <t>* sprzedane akcje własne</t>
  </si>
  <si>
    <t>  * dywidenda</t>
  </si>
  <si>
    <t>Całkowite dochody ogółem za rok, w tym:</t>
  </si>
  <si>
    <t>  * zysk netto za rok</t>
  </si>
  <si>
    <t>Saldo na dzień 31 grudnia 2017 roku</t>
  </si>
  <si>
    <t>Dzielić
kapitał</t>
  </si>
  <si>
    <t>Rezerwy statutowe</t>
  </si>
  <si>
    <t>Kapitał z aktualizacji wyceny - rzeczowe aktywa trwałe</t>
  </si>
  <si>
    <t>Rezerwa aktywów finansowych dostępnych do sprzedaży</t>
  </si>
  <si>
    <t>Dodatkowy
rezerwy</t>
  </si>
  <si>
    <t>Całkowity kapitał własny</t>
  </si>
  <si>
    <t>Baker Tilly Klitou i partnerzy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</si>
</sst>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6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7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61" applyFont="1" applyFill="1" applyAlignment="1">
      <alignment horizontal="left"/>
      <protection/>
    </xf>
    <xf numFmtId="0" fontId="2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77" fontId="11" fillId="0" borderId="0" xfId="66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top" wrapText="1"/>
      <protection/>
    </xf>
    <xf numFmtId="0" fontId="0" fillId="0" borderId="0" xfId="66" applyFill="1" applyBorder="1" applyAlignment="1">
      <alignment horizontal="left" vertical="center"/>
      <protection/>
    </xf>
    <xf numFmtId="0" fontId="26" fillId="0" borderId="0" xfId="65" applyFont="1" applyFill="1" applyBorder="1" applyAlignment="1" quotePrefix="1">
      <alignment horizontal="left" vertical="center"/>
      <protection/>
    </xf>
    <xf numFmtId="0" fontId="28" fillId="0" borderId="0" xfId="60" applyFont="1" applyFill="1" applyBorder="1" applyAlignment="1">
      <alignment horizontal="center"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29" fillId="0" borderId="0" xfId="60" applyFont="1" applyFill="1" applyBorder="1" applyAlignment="1">
      <alignment vertical="top" wrapText="1"/>
      <protection/>
    </xf>
    <xf numFmtId="0" fontId="28" fillId="0" borderId="0" xfId="60" applyFont="1" applyFill="1" applyBorder="1" applyAlignment="1">
      <alignment horizontal="center"/>
      <protection/>
    </xf>
    <xf numFmtId="0" fontId="29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8" fillId="0" borderId="0" xfId="60" applyFont="1" applyFill="1" applyAlignment="1">
      <alignment horizontal="center"/>
      <protection/>
    </xf>
    <xf numFmtId="0" fontId="30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0" fillId="0" borderId="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4" fillId="0" borderId="0" xfId="59" applyNumberFormat="1" applyFont="1" applyFill="1" applyBorder="1" applyAlignment="1">
      <alignment horizontal="center" vertical="center" wrapText="1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15" fillId="0" borderId="0" xfId="60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4" applyNumberFormat="1" applyFont="1" applyFill="1" applyBorder="1" applyAlignment="1">
      <alignment horizontal="right" vertical="center"/>
      <protection/>
    </xf>
    <xf numFmtId="207" fontId="11" fillId="0" borderId="0" xfId="64" applyNumberFormat="1" applyFont="1" applyFill="1" applyBorder="1" applyAlignment="1">
      <alignment horizontal="right" vertical="center"/>
      <protection/>
    </xf>
    <xf numFmtId="207" fontId="11" fillId="0" borderId="12" xfId="64" applyNumberFormat="1" applyFont="1" applyFill="1" applyBorder="1" applyAlignment="1">
      <alignment horizontal="right" vertical="center"/>
      <protection/>
    </xf>
    <xf numFmtId="207" fontId="11" fillId="0" borderId="11" xfId="64" applyNumberFormat="1" applyFont="1" applyFill="1" applyBorder="1" applyAlignment="1">
      <alignment vertical="center"/>
      <protection/>
    </xf>
    <xf numFmtId="207" fontId="11" fillId="0" borderId="0" xfId="64" applyNumberFormat="1" applyFont="1" applyFill="1" applyBorder="1" applyAlignment="1">
      <alignment vertical="center"/>
      <protection/>
    </xf>
    <xf numFmtId="207" fontId="11" fillId="0" borderId="10" xfId="64" applyNumberFormat="1" applyFont="1" applyFill="1" applyBorder="1" applyAlignment="1">
      <alignment vertical="center"/>
      <protection/>
    </xf>
    <xf numFmtId="207" fontId="11" fillId="0" borderId="12" xfId="64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horizontal="right"/>
      <protection/>
    </xf>
    <xf numFmtId="177" fontId="9" fillId="0" borderId="11" xfId="63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7" fillId="0" borderId="0" xfId="59" applyFont="1" applyFill="1" applyBorder="1" applyAlignment="1">
      <alignment horizontal="right" vertical="center"/>
      <protection/>
    </xf>
    <xf numFmtId="177" fontId="9" fillId="0" borderId="10" xfId="63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35" fillId="0" borderId="0" xfId="67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 quotePrefix="1">
      <alignment horizontal="right"/>
      <protection/>
    </xf>
    <xf numFmtId="0" fontId="10" fillId="0" borderId="0" xfId="63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77" fontId="9" fillId="0" borderId="13" xfId="63" applyNumberFormat="1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4" fontId="1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/>
    </xf>
    <xf numFmtId="177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177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5" fillId="0" borderId="0" xfId="61" applyNumberFormat="1" applyFont="1" applyFill="1" applyBorder="1" applyAlignment="1" applyProtection="1">
      <alignment horizontal="right" vertical="top" wrapText="1"/>
      <protection/>
    </xf>
    <xf numFmtId="0" fontId="15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37" fillId="0" borderId="0" xfId="62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177" fontId="27" fillId="0" borderId="0" xfId="61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8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3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 horizontal="center"/>
    </xf>
    <xf numFmtId="177" fontId="41" fillId="0" borderId="0" xfId="0" applyNumberFormat="1" applyFont="1" applyFill="1" applyBorder="1" applyAlignment="1">
      <alignment horizontal="left" vertical="center"/>
    </xf>
    <xf numFmtId="201" fontId="44" fillId="0" borderId="0" xfId="61" applyNumberFormat="1" applyFont="1" applyFill="1" applyBorder="1" applyAlignment="1" applyProtection="1">
      <alignment vertical="center"/>
      <protection/>
    </xf>
    <xf numFmtId="177" fontId="45" fillId="0" borderId="0" xfId="0" applyNumberFormat="1" applyFont="1" applyFill="1" applyBorder="1" applyAlignment="1">
      <alignment horizontal="center"/>
    </xf>
    <xf numFmtId="177" fontId="44" fillId="0" borderId="0" xfId="42" applyNumberFormat="1" applyFont="1" applyFill="1" applyBorder="1" applyAlignment="1">
      <alignment/>
    </xf>
    <xf numFmtId="177" fontId="39" fillId="0" borderId="0" xfId="0" applyNumberFormat="1" applyFont="1" applyFill="1" applyBorder="1" applyAlignment="1">
      <alignment horizontal="center"/>
    </xf>
    <xf numFmtId="201" fontId="44" fillId="0" borderId="0" xfId="42" applyNumberFormat="1" applyFont="1" applyFill="1" applyBorder="1" applyAlignment="1">
      <alignment/>
    </xf>
    <xf numFmtId="177" fontId="9" fillId="0" borderId="11" xfId="42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201" fontId="15" fillId="0" borderId="11" xfId="0" applyNumberFormat="1" applyFont="1" applyFill="1" applyBorder="1" applyAlignment="1">
      <alignment horizontal="center"/>
    </xf>
    <xf numFmtId="177" fontId="28" fillId="0" borderId="0" xfId="60" applyNumberFormat="1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5" fillId="0" borderId="0" xfId="0" applyNumberFormat="1" applyFont="1" applyFill="1" applyBorder="1" applyAlignment="1">
      <alignment horizontal="center"/>
    </xf>
    <xf numFmtId="9" fontId="39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01" fontId="9" fillId="0" borderId="0" xfId="61" applyNumberFormat="1" applyFont="1" applyFill="1" applyBorder="1" applyAlignment="1" applyProtection="1">
      <alignment vertical="center"/>
      <protection/>
    </xf>
    <xf numFmtId="201" fontId="9" fillId="0" borderId="11" xfId="61" applyNumberFormat="1" applyFont="1" applyFill="1" applyBorder="1" applyAlignment="1" applyProtection="1">
      <alignment vertical="center"/>
      <protection/>
    </xf>
    <xf numFmtId="179" fontId="12" fillId="0" borderId="0" xfId="42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6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/>
    </xf>
    <xf numFmtId="201" fontId="9" fillId="0" borderId="13" xfId="61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>
      <alignment horizontal="center"/>
    </xf>
    <xf numFmtId="179" fontId="9" fillId="0" borderId="0" xfId="42" applyFont="1" applyFill="1" applyBorder="1" applyAlignment="1">
      <alignment horizontal="center"/>
    </xf>
    <xf numFmtId="201" fontId="9" fillId="0" borderId="13" xfId="42" applyNumberFormat="1" applyFont="1" applyFill="1" applyBorder="1" applyAlignment="1">
      <alignment horizontal="center"/>
    </xf>
    <xf numFmtId="177" fontId="25" fillId="0" borderId="0" xfId="61" applyNumberFormat="1" applyFont="1" applyFill="1" applyBorder="1" applyAlignment="1">
      <alignment horizontal="right" vertical="center" wrapText="1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39" fillId="0" borderId="0" xfId="42" applyNumberFormat="1" applyFont="1" applyFill="1" applyBorder="1" applyAlignment="1">
      <alignment/>
    </xf>
    <xf numFmtId="177" fontId="8" fillId="0" borderId="0" xfId="42" applyNumberFormat="1" applyFont="1" applyFill="1" applyBorder="1" applyAlignment="1">
      <alignment/>
    </xf>
    <xf numFmtId="177" fontId="37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177" fontId="9" fillId="0" borderId="11" xfId="42" applyNumberFormat="1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37" fillId="0" borderId="0" xfId="62" applyNumberFormat="1" applyFont="1" applyFill="1" applyBorder="1" applyAlignment="1" applyProtection="1">
      <alignment horizontal="center" vertical="center" wrapText="1"/>
      <protection/>
    </xf>
    <xf numFmtId="179" fontId="8" fillId="0" borderId="0" xfId="42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 vertical="center" wrapText="1"/>
    </xf>
    <xf numFmtId="179" fontId="12" fillId="0" borderId="0" xfId="42" applyFont="1" applyFill="1" applyBorder="1" applyAlignment="1">
      <alignment horizontal="right"/>
    </xf>
    <xf numFmtId="201" fontId="41" fillId="0" borderId="0" xfId="42" applyNumberFormat="1" applyFont="1" applyFill="1" applyBorder="1" applyAlignment="1" applyProtection="1">
      <alignment horizontal="right" vertical="center"/>
      <protection/>
    </xf>
    <xf numFmtId="3" fontId="8" fillId="0" borderId="0" xfId="42" applyNumberFormat="1" applyFont="1" applyFill="1" applyBorder="1" applyAlignment="1">
      <alignment horizontal="right"/>
    </xf>
    <xf numFmtId="179" fontId="8" fillId="0" borderId="0" xfId="42" applyFont="1" applyFill="1" applyBorder="1" applyAlignment="1">
      <alignment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179" fontId="8" fillId="0" borderId="10" xfId="42" applyFont="1" applyFill="1" applyBorder="1" applyAlignment="1">
      <alignment horizontal="right"/>
    </xf>
    <xf numFmtId="179" fontId="8" fillId="0" borderId="10" xfId="42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7" fontId="8" fillId="0" borderId="10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9" fontId="7" fillId="0" borderId="0" xfId="42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4" fontId="9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4" fillId="0" borderId="0" xfId="0" applyFont="1" applyAlignment="1">
      <alignment/>
    </xf>
    <xf numFmtId="177" fontId="49" fillId="0" borderId="0" xfId="61" applyNumberFormat="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vertical="center"/>
    </xf>
    <xf numFmtId="0" fontId="8" fillId="0" borderId="0" xfId="59" applyFont="1" applyFill="1" applyAlignment="1">
      <alignment vertical="center"/>
      <protection/>
    </xf>
    <xf numFmtId="0" fontId="27" fillId="0" borderId="0" xfId="60" applyFont="1" applyFill="1" applyBorder="1" applyAlignment="1" applyProtection="1">
      <alignment vertical="top" wrapText="1"/>
      <protection locked="0"/>
    </xf>
    <xf numFmtId="0" fontId="29" fillId="0" borderId="0" xfId="60" applyFont="1" applyFill="1" applyBorder="1" applyAlignment="1" applyProtection="1">
      <alignment vertical="top" wrapText="1"/>
      <protection locked="0"/>
    </xf>
    <xf numFmtId="0" fontId="29" fillId="0" borderId="0" xfId="60" applyFont="1" applyFill="1" applyBorder="1" applyAlignment="1" applyProtection="1">
      <alignment vertical="top"/>
      <protection locked="0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Protection="1">
      <alignment/>
      <protection locked="0"/>
    </xf>
    <xf numFmtId="0" fontId="5" fillId="0" borderId="0" xfId="60" applyFont="1" applyFill="1" applyBorder="1" applyProtection="1">
      <alignment/>
      <protection locked="0"/>
    </xf>
    <xf numFmtId="0" fontId="37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58" applyNumberFormat="1" applyFont="1" applyFill="1" applyBorder="1" applyAlignment="1" applyProtection="1">
      <alignment vertical="top" wrapText="1"/>
      <protection/>
    </xf>
    <xf numFmtId="0" fontId="7" fillId="0" borderId="0" xfId="58" applyNumberFormat="1" applyFont="1" applyFill="1" applyBorder="1" applyAlignment="1" applyProtection="1">
      <alignment vertical="top" wrapText="1"/>
      <protection/>
    </xf>
    <xf numFmtId="0" fontId="8" fillId="0" borderId="0" xfId="58" applyNumberFormat="1" applyFont="1" applyFill="1" applyBorder="1" applyAlignment="1" applyProtection="1">
      <alignment vertical="top" wrapText="1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77" fontId="8" fillId="32" borderId="10" xfId="0" applyNumberFormat="1" applyFont="1" applyFill="1" applyBorder="1" applyAlignment="1">
      <alignment horizontal="right"/>
    </xf>
    <xf numFmtId="3" fontId="12" fillId="32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3" fontId="12" fillId="32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0" fontId="16" fillId="0" borderId="0" xfId="62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0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7" fontId="15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16" fillId="0" borderId="0" xfId="62" applyNumberFormat="1" applyFont="1" applyFill="1" applyBorder="1" applyAlignment="1" applyProtection="1">
      <alignment horizontal="left" vertical="center" wrapText="1"/>
      <protection/>
    </xf>
    <xf numFmtId="0" fontId="15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9" fillId="0" borderId="0" xfId="61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" fillId="0" borderId="0" xfId="61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80" zoomScaleNormal="80" zoomScalePageLayoutView="0" workbookViewId="0" topLeftCell="A1">
      <selection activeCell="D30" sqref="D30"/>
    </sheetView>
  </sheetViews>
  <sheetFormatPr defaultColWidth="0" defaultRowHeight="12.75" customHeight="1" zeroHeight="1"/>
  <cols>
    <col min="1" max="2" width="9.28125" style="32" customWidth="1"/>
    <col min="3" max="3" width="18.00390625" style="32" customWidth="1"/>
    <col min="4" max="9" width="9.28125" style="32" customWidth="1"/>
    <col min="10" max="16384" width="9.28125" style="32" hidden="1" customWidth="1"/>
  </cols>
  <sheetData>
    <row r="1" spans="1:8" ht="18.75">
      <c r="A1" s="30" t="s">
        <v>26</v>
      </c>
      <c r="B1" s="31"/>
      <c r="C1" s="31"/>
      <c r="D1" s="265" t="s">
        <v>25</v>
      </c>
      <c r="E1" s="31"/>
      <c r="F1" s="31"/>
      <c r="G1" s="31"/>
      <c r="H1" s="31"/>
    </row>
    <row r="2" ht="12.75"/>
    <row r="3" ht="12.75"/>
    <row r="4" ht="12.75"/>
    <row r="5" spans="1:9" ht="18.75">
      <c r="A5" s="276" t="s">
        <v>19</v>
      </c>
      <c r="B5" s="276"/>
      <c r="D5" s="277" t="s">
        <v>20</v>
      </c>
      <c r="E5" s="277"/>
      <c r="F5" s="277"/>
      <c r="G5" s="34"/>
      <c r="H5" s="34"/>
      <c r="I5" s="34"/>
    </row>
    <row r="6" spans="1:9" ht="17.25" customHeight="1">
      <c r="A6" s="33"/>
      <c r="D6" s="277" t="s">
        <v>21</v>
      </c>
      <c r="E6" s="277"/>
      <c r="F6" s="270"/>
      <c r="G6" s="34"/>
      <c r="H6" s="34"/>
      <c r="I6" s="34"/>
    </row>
    <row r="7" spans="1:9" ht="18.75">
      <c r="A7" s="33"/>
      <c r="D7" s="277" t="s">
        <v>22</v>
      </c>
      <c r="E7" s="277"/>
      <c r="F7" s="277"/>
      <c r="G7" s="34"/>
      <c r="H7" s="34"/>
      <c r="I7" s="34"/>
    </row>
    <row r="8" spans="1:9" ht="18.75">
      <c r="A8" s="33"/>
      <c r="D8" s="277" t="s">
        <v>23</v>
      </c>
      <c r="E8" s="277"/>
      <c r="F8" s="277"/>
      <c r="G8" s="34"/>
      <c r="H8" s="34"/>
      <c r="I8" s="34"/>
    </row>
    <row r="9" spans="1:9" ht="16.5">
      <c r="A9" s="35"/>
      <c r="D9" s="277" t="s">
        <v>24</v>
      </c>
      <c r="E9" s="277"/>
      <c r="F9" s="277"/>
      <c r="G9" s="34"/>
      <c r="H9" s="34"/>
      <c r="I9" s="34"/>
    </row>
    <row r="10" spans="1:9" ht="18.75">
      <c r="A10" s="33"/>
      <c r="D10" s="76"/>
      <c r="E10" s="76"/>
      <c r="F10" s="34"/>
      <c r="G10" s="34"/>
      <c r="H10" s="34"/>
      <c r="I10" s="34"/>
    </row>
    <row r="11" spans="1:9" ht="18.75">
      <c r="A11" s="33"/>
      <c r="D11" s="20"/>
      <c r="E11" s="20"/>
      <c r="F11" s="20"/>
      <c r="G11" s="34"/>
      <c r="H11" s="34"/>
      <c r="I11" s="34"/>
    </row>
    <row r="12" spans="1:7" ht="18.75">
      <c r="A12" s="276" t="s">
        <v>27</v>
      </c>
      <c r="B12" s="276"/>
      <c r="C12" s="276"/>
      <c r="D12" s="277" t="s">
        <v>20</v>
      </c>
      <c r="E12" s="277"/>
      <c r="F12" s="277"/>
      <c r="G12" s="68"/>
    </row>
    <row r="13" spans="4:9" ht="16.5">
      <c r="D13" s="20"/>
      <c r="E13" s="67"/>
      <c r="F13" s="67"/>
      <c r="G13" s="70"/>
      <c r="H13" s="34"/>
      <c r="I13" s="34"/>
    </row>
    <row r="14" spans="4:9" ht="16.5">
      <c r="D14" s="20"/>
      <c r="E14" s="67"/>
      <c r="F14" s="67"/>
      <c r="G14" s="70"/>
      <c r="H14" s="34"/>
      <c r="I14" s="34"/>
    </row>
    <row r="15" spans="1:9" ht="18.75">
      <c r="A15" s="268" t="s">
        <v>28</v>
      </c>
      <c r="D15" s="269" t="s">
        <v>29</v>
      </c>
      <c r="E15" s="67"/>
      <c r="F15" s="67"/>
      <c r="G15" s="70"/>
      <c r="H15" s="34"/>
      <c r="I15" s="34"/>
    </row>
    <row r="16" spans="1:9" ht="18.75">
      <c r="A16" s="33"/>
      <c r="D16" s="20"/>
      <c r="E16" s="67"/>
      <c r="F16" s="67"/>
      <c r="G16" s="70"/>
      <c r="H16" s="34"/>
      <c r="I16" s="34"/>
    </row>
    <row r="17" spans="1:9" ht="18.75">
      <c r="A17" s="120"/>
      <c r="D17" s="20"/>
      <c r="E17" s="67"/>
      <c r="F17" s="67"/>
      <c r="G17" s="70"/>
      <c r="H17" s="34"/>
      <c r="I17" s="34"/>
    </row>
    <row r="18" spans="1:9" ht="18.75">
      <c r="A18" s="33" t="s">
        <v>30</v>
      </c>
      <c r="B18" s="33"/>
      <c r="C18" s="33"/>
      <c r="D18" s="20" t="s">
        <v>31</v>
      </c>
      <c r="E18" s="67"/>
      <c r="F18" s="67"/>
      <c r="G18" s="70"/>
      <c r="H18" s="34"/>
      <c r="I18" s="34"/>
    </row>
    <row r="19" spans="1:9" ht="18.75">
      <c r="A19" s="33"/>
      <c r="D19" s="20"/>
      <c r="E19" s="67"/>
      <c r="F19" s="67"/>
      <c r="G19" s="70"/>
      <c r="H19" s="34"/>
      <c r="I19" s="34"/>
    </row>
    <row r="20" spans="1:9" ht="18.75">
      <c r="A20" s="33"/>
      <c r="D20" s="20"/>
      <c r="E20" s="67"/>
      <c r="F20" s="67"/>
      <c r="G20" s="68"/>
      <c r="H20" s="33"/>
      <c r="I20" s="33"/>
    </row>
    <row r="21" spans="1:7" ht="18.75">
      <c r="A21" s="268" t="s">
        <v>32</v>
      </c>
      <c r="C21" s="78"/>
      <c r="D21" s="269" t="s">
        <v>33</v>
      </c>
      <c r="E21" s="67"/>
      <c r="F21" s="142"/>
      <c r="G21" s="68"/>
    </row>
    <row r="22" spans="1:7" ht="18.75">
      <c r="A22" s="120"/>
      <c r="B22" s="36"/>
      <c r="C22" s="78"/>
      <c r="D22" s="80"/>
      <c r="E22" s="142"/>
      <c r="F22" s="142"/>
      <c r="G22" s="68"/>
    </row>
    <row r="23" spans="1:7" ht="18.75">
      <c r="A23" s="33"/>
      <c r="C23" s="78"/>
      <c r="D23" s="20"/>
      <c r="E23" s="67"/>
      <c r="F23" s="67"/>
      <c r="G23" s="68"/>
    </row>
    <row r="24" spans="1:7" ht="18.75">
      <c r="A24" s="276" t="s">
        <v>34</v>
      </c>
      <c r="B24" s="276"/>
      <c r="D24" s="271" t="s">
        <v>10</v>
      </c>
      <c r="E24" s="272"/>
      <c r="F24" s="273"/>
      <c r="G24" s="68"/>
    </row>
    <row r="25" spans="1:7" ht="18.75">
      <c r="A25" s="270"/>
      <c r="C25" s="269"/>
      <c r="D25" s="271" t="s">
        <v>35</v>
      </c>
      <c r="E25" s="274"/>
      <c r="F25" s="273"/>
      <c r="G25" s="68"/>
    </row>
    <row r="26" spans="1:7" ht="18.75">
      <c r="A26" s="33"/>
      <c r="D26" s="34"/>
      <c r="E26" s="70"/>
      <c r="F26" s="70"/>
      <c r="G26" s="68"/>
    </row>
    <row r="27" spans="1:7" ht="18.75">
      <c r="A27" s="33"/>
      <c r="D27" s="20"/>
      <c r="E27" s="68"/>
      <c r="F27" s="68"/>
      <c r="G27" s="68"/>
    </row>
    <row r="28" spans="1:7" ht="18.75">
      <c r="A28" s="275" t="s">
        <v>36</v>
      </c>
      <c r="B28" s="275"/>
      <c r="C28" s="78"/>
      <c r="D28" s="20" t="s">
        <v>11</v>
      </c>
      <c r="E28" s="142"/>
      <c r="F28" s="98"/>
      <c r="G28" s="98"/>
    </row>
    <row r="29" spans="1:7" ht="18.75">
      <c r="A29" s="33"/>
      <c r="C29" s="78"/>
      <c r="D29" s="20" t="s">
        <v>12</v>
      </c>
      <c r="E29" s="142"/>
      <c r="F29" s="98"/>
      <c r="G29" s="72"/>
    </row>
    <row r="30" spans="1:7" ht="18.75">
      <c r="A30" s="33"/>
      <c r="C30" s="78"/>
      <c r="D30" s="20" t="s">
        <v>13</v>
      </c>
      <c r="E30" s="142"/>
      <c r="F30" s="98"/>
      <c r="G30" s="72"/>
    </row>
    <row r="31" spans="1:7" ht="18.75">
      <c r="A31" s="33"/>
      <c r="C31" s="78"/>
      <c r="D31" s="20" t="s">
        <v>14</v>
      </c>
      <c r="E31" s="142"/>
      <c r="F31" s="98"/>
      <c r="G31" s="72"/>
    </row>
    <row r="32" spans="1:7" ht="18.75">
      <c r="A32" s="33"/>
      <c r="D32" s="20" t="s">
        <v>15</v>
      </c>
      <c r="E32" s="72"/>
      <c r="F32" s="72"/>
      <c r="G32" s="72"/>
    </row>
    <row r="33" spans="1:7" ht="18.75">
      <c r="A33" s="33"/>
      <c r="D33" s="20" t="s">
        <v>16</v>
      </c>
      <c r="E33" s="77"/>
      <c r="F33" s="98"/>
      <c r="G33" s="72"/>
    </row>
    <row r="34" spans="1:7" ht="18.75">
      <c r="A34" s="33"/>
      <c r="D34" s="20"/>
      <c r="E34" s="71"/>
      <c r="F34" s="68"/>
      <c r="G34" s="71"/>
    </row>
    <row r="35" spans="1:9" ht="18.75">
      <c r="A35" s="33"/>
      <c r="C35" s="34"/>
      <c r="D35" s="20"/>
      <c r="E35" s="142"/>
      <c r="F35" s="142"/>
      <c r="G35" s="142"/>
      <c r="H35" s="33"/>
      <c r="I35" s="33"/>
    </row>
    <row r="36" spans="1:9" ht="18.75">
      <c r="A36" s="33"/>
      <c r="D36" s="20"/>
      <c r="E36" s="142"/>
      <c r="F36" s="142"/>
      <c r="G36" s="142"/>
      <c r="H36" s="33"/>
      <c r="I36" s="33"/>
    </row>
    <row r="37" spans="1:8" ht="18.75">
      <c r="A37" s="275" t="s">
        <v>37</v>
      </c>
      <c r="D37" s="277" t="s">
        <v>38</v>
      </c>
      <c r="E37" s="277"/>
      <c r="F37" s="277"/>
      <c r="G37" s="277"/>
      <c r="H37" s="277"/>
    </row>
    <row r="38" spans="4:8" ht="16.5">
      <c r="D38" s="277" t="s">
        <v>39</v>
      </c>
      <c r="E38" s="277"/>
      <c r="F38" s="277"/>
      <c r="G38" s="277"/>
      <c r="H38"/>
    </row>
    <row r="39" spans="1:8" ht="18.75">
      <c r="A39" s="33"/>
      <c r="D39" s="277" t="s">
        <v>40</v>
      </c>
      <c r="E39" s="277"/>
      <c r="F39" s="277"/>
      <c r="G39" s="277"/>
      <c r="H39"/>
    </row>
    <row r="40" spans="1:8" ht="18.75">
      <c r="A40" s="33"/>
      <c r="D40" s="277" t="s">
        <v>41</v>
      </c>
      <c r="E40" s="277"/>
      <c r="F40" s="277"/>
      <c r="G40" s="277"/>
      <c r="H40" s="36"/>
    </row>
    <row r="41" spans="1:8" ht="18.75">
      <c r="A41" s="33"/>
      <c r="D41" s="277" t="s">
        <v>42</v>
      </c>
      <c r="E41" s="277"/>
      <c r="F41" s="277"/>
      <c r="G41" s="277"/>
      <c r="H41" s="277"/>
    </row>
    <row r="42" spans="1:8" ht="18.75">
      <c r="A42" s="33"/>
      <c r="D42" s="277" t="s">
        <v>43</v>
      </c>
      <c r="E42" s="277"/>
      <c r="F42" s="277"/>
      <c r="G42" s="142"/>
      <c r="H42" s="36"/>
    </row>
    <row r="43" spans="1:7" ht="18.75">
      <c r="A43" s="33"/>
      <c r="D43" s="269" t="s">
        <v>17</v>
      </c>
      <c r="E43" s="72"/>
      <c r="F43" s="98"/>
      <c r="G43" s="72"/>
    </row>
    <row r="44" spans="1:9" ht="18.75">
      <c r="A44" s="33"/>
      <c r="D44" s="80" t="s">
        <v>18</v>
      </c>
      <c r="E44" s="214"/>
      <c r="F44" s="71"/>
      <c r="G44" s="72"/>
      <c r="H44" s="36"/>
      <c r="I44" s="36"/>
    </row>
    <row r="45" spans="1:7" ht="18.75">
      <c r="A45" s="33"/>
      <c r="D45" s="80"/>
      <c r="E45" s="71"/>
      <c r="F45" s="68"/>
      <c r="G45" s="71"/>
    </row>
    <row r="46" spans="1:6" ht="18.75">
      <c r="A46" s="268" t="s">
        <v>44</v>
      </c>
      <c r="D46" s="265" t="s">
        <v>197</v>
      </c>
      <c r="F46" s="33"/>
    </row>
    <row r="47" spans="1:6" ht="18.75">
      <c r="A47" s="33"/>
      <c r="F47" s="33"/>
    </row>
    <row r="48" spans="1:6" ht="18.75">
      <c r="A48" s="33"/>
      <c r="F48" s="33"/>
    </row>
    <row r="49" spans="1:6" ht="18.75">
      <c r="A49" s="33"/>
      <c r="F49" s="33"/>
    </row>
    <row r="50" spans="1:6" ht="18.75">
      <c r="A50" s="33"/>
      <c r="F50" s="33"/>
    </row>
    <row r="51" spans="1:6" ht="18.75">
      <c r="A51" s="33"/>
      <c r="F51" s="33"/>
    </row>
    <row r="52" spans="1:6" ht="18.75">
      <c r="A52" s="33"/>
      <c r="F52" s="33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5">
    <mergeCell ref="D37:H37"/>
    <mergeCell ref="D38:G38"/>
    <mergeCell ref="D39:G39"/>
    <mergeCell ref="D40:G40"/>
    <mergeCell ref="D41:H41"/>
    <mergeCell ref="D42:F42"/>
    <mergeCell ref="A12:C12"/>
    <mergeCell ref="D12:F12"/>
    <mergeCell ref="A24:B24"/>
    <mergeCell ref="A5:B5"/>
    <mergeCell ref="D5:F5"/>
    <mergeCell ref="D6:E6"/>
    <mergeCell ref="D7:F7"/>
    <mergeCell ref="D8:F8"/>
    <mergeCell ref="D9:F9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25">
      <selection activeCell="A20" sqref="A20"/>
    </sheetView>
  </sheetViews>
  <sheetFormatPr defaultColWidth="9.140625" defaultRowHeight="12.75"/>
  <cols>
    <col min="1" max="1" width="69.57421875" style="17" customWidth="1"/>
    <col min="2" max="2" width="10.8515625" style="43" customWidth="1"/>
    <col min="3" max="3" width="10.421875" style="43" customWidth="1"/>
    <col min="4" max="4" width="1.1484375" style="43" customWidth="1"/>
    <col min="5" max="5" width="13.57421875" style="43" customWidth="1"/>
    <col min="6" max="16384" width="9.140625" style="17" customWidth="1"/>
  </cols>
  <sheetData>
    <row r="1" spans="1:6" ht="15">
      <c r="A1" s="279" t="s">
        <v>45</v>
      </c>
      <c r="B1" s="279"/>
      <c r="C1" s="279"/>
      <c r="D1" s="279"/>
      <c r="E1" s="279"/>
      <c r="F1" s="279"/>
    </row>
    <row r="2" spans="1:6" s="45" customFormat="1" ht="15">
      <c r="A2" s="287" t="s">
        <v>50</v>
      </c>
      <c r="B2" s="288"/>
      <c r="C2" s="288"/>
      <c r="D2" s="288"/>
      <c r="E2" s="288"/>
      <c r="F2" s="288"/>
    </row>
    <row r="3" spans="1:5" ht="15">
      <c r="A3" s="106" t="s">
        <v>49</v>
      </c>
      <c r="B3" s="107"/>
      <c r="C3" s="161"/>
      <c r="D3" s="107"/>
      <c r="E3" s="107"/>
    </row>
    <row r="4" spans="1:5" ht="15">
      <c r="A4" s="106"/>
      <c r="B4" s="107"/>
      <c r="C4" s="107"/>
      <c r="D4" s="107"/>
      <c r="E4" s="107"/>
    </row>
    <row r="5" spans="1:5" ht="15" customHeight="1">
      <c r="A5" s="144"/>
      <c r="B5" s="303" t="s">
        <v>76</v>
      </c>
      <c r="C5" s="278" t="s">
        <v>4</v>
      </c>
      <c r="D5" s="108"/>
      <c r="E5" s="278" t="s">
        <v>3</v>
      </c>
    </row>
    <row r="6" spans="1:5" ht="12.75" customHeight="1">
      <c r="A6" s="168"/>
      <c r="B6" s="303"/>
      <c r="C6" s="278"/>
      <c r="D6" s="108"/>
      <c r="E6" s="278"/>
    </row>
    <row r="7" spans="1:5" ht="24.75" customHeight="1">
      <c r="A7" s="145"/>
      <c r="E7" s="246" t="s">
        <v>178</v>
      </c>
    </row>
    <row r="8" ht="15">
      <c r="A8" s="145"/>
    </row>
    <row r="9" spans="1:6" ht="15">
      <c r="A9" s="248" t="s">
        <v>46</v>
      </c>
      <c r="B9" s="43">
        <v>3</v>
      </c>
      <c r="C9" s="176">
        <f>204934+325</f>
        <v>205259</v>
      </c>
      <c r="D9" s="123"/>
      <c r="E9" s="176">
        <v>182396</v>
      </c>
      <c r="F9" s="192"/>
    </row>
    <row r="10" spans="1:7" ht="15">
      <c r="A10" s="248" t="s">
        <v>47</v>
      </c>
      <c r="B10" s="43">
        <v>4</v>
      </c>
      <c r="C10" s="176">
        <v>4499</v>
      </c>
      <c r="D10" s="176"/>
      <c r="E10" s="176">
        <v>4065</v>
      </c>
      <c r="F10" s="149"/>
      <c r="G10" s="150"/>
    </row>
    <row r="11" spans="1:7" ht="16.5" customHeight="1">
      <c r="A11" s="286" t="s">
        <v>48</v>
      </c>
      <c r="C11" s="176">
        <v>6650</v>
      </c>
      <c r="D11" s="176"/>
      <c r="E11" s="176">
        <v>-283</v>
      </c>
      <c r="F11" s="149"/>
      <c r="G11" s="150"/>
    </row>
    <row r="12" spans="1:7" ht="15">
      <c r="A12" s="248" t="s">
        <v>51</v>
      </c>
      <c r="B12" s="133">
        <v>5</v>
      </c>
      <c r="C12" s="176">
        <f>-69009-479</f>
        <v>-69488</v>
      </c>
      <c r="D12" s="176"/>
      <c r="E12" s="176">
        <v>-61918</v>
      </c>
      <c r="F12" s="149"/>
      <c r="G12" s="150"/>
    </row>
    <row r="13" spans="1:7" ht="15">
      <c r="A13" s="248" t="s">
        <v>52</v>
      </c>
      <c r="B13" s="43">
        <v>6</v>
      </c>
      <c r="C13" s="176">
        <v>-38887</v>
      </c>
      <c r="D13" s="176"/>
      <c r="E13" s="176">
        <v>-36486</v>
      </c>
      <c r="F13" s="149"/>
      <c r="G13" s="150"/>
    </row>
    <row r="14" spans="1:7" ht="15">
      <c r="A14" s="248" t="s">
        <v>53</v>
      </c>
      <c r="B14" s="43">
        <v>7</v>
      </c>
      <c r="C14" s="176">
        <v>-43811</v>
      </c>
      <c r="D14" s="176"/>
      <c r="E14" s="176">
        <v>-38263</v>
      </c>
      <c r="F14" s="149"/>
      <c r="G14" s="150"/>
    </row>
    <row r="15" spans="1:7" ht="15">
      <c r="A15" s="248" t="s">
        <v>54</v>
      </c>
      <c r="B15" s="43" t="s">
        <v>2</v>
      </c>
      <c r="C15" s="176">
        <v>-16238</v>
      </c>
      <c r="D15" s="176"/>
      <c r="E15" s="176">
        <v>-15486</v>
      </c>
      <c r="F15" s="149"/>
      <c r="G15" s="150"/>
    </row>
    <row r="16" spans="1:7" ht="15">
      <c r="A16" s="45" t="s">
        <v>55</v>
      </c>
      <c r="B16" s="43" t="s">
        <v>5</v>
      </c>
      <c r="C16" s="176">
        <f>-5374-1239-300</f>
        <v>-6913</v>
      </c>
      <c r="D16" s="176"/>
      <c r="E16" s="176">
        <v>-5662</v>
      </c>
      <c r="F16" s="149"/>
      <c r="G16" s="150"/>
    </row>
    <row r="17" spans="1:7" ht="15">
      <c r="A17" s="244" t="s">
        <v>56</v>
      </c>
      <c r="C17" s="178">
        <f>SUM(C9:C16)</f>
        <v>41071</v>
      </c>
      <c r="D17" s="123"/>
      <c r="E17" s="178">
        <f>SUM(E9:E16)</f>
        <v>28363</v>
      </c>
      <c r="F17" s="149"/>
      <c r="G17" s="150"/>
    </row>
    <row r="18" spans="1:5" ht="15">
      <c r="A18" s="45"/>
      <c r="C18" s="179"/>
      <c r="D18" s="123"/>
      <c r="E18" s="179"/>
    </row>
    <row r="19" spans="1:5" ht="15">
      <c r="A19" s="248" t="s">
        <v>57</v>
      </c>
      <c r="B19" s="43">
        <v>10</v>
      </c>
      <c r="C19" s="261">
        <v>-4466</v>
      </c>
      <c r="D19" s="123"/>
      <c r="E19" s="215">
        <v>-5633</v>
      </c>
    </row>
    <row r="20" spans="1:5" ht="15">
      <c r="A20" s="45"/>
      <c r="C20" s="179"/>
      <c r="D20" s="123"/>
      <c r="E20" s="179"/>
    </row>
    <row r="21" spans="1:5" ht="15">
      <c r="A21" s="248" t="s">
        <v>58</v>
      </c>
      <c r="B21" s="43">
        <v>11</v>
      </c>
      <c r="C21" s="176">
        <v>11926</v>
      </c>
      <c r="D21" s="176"/>
      <c r="E21" s="176">
        <v>22233</v>
      </c>
    </row>
    <row r="22" spans="1:5" ht="15">
      <c r="A22" s="248" t="s">
        <v>59</v>
      </c>
      <c r="B22" s="43">
        <v>12</v>
      </c>
      <c r="C22" s="176">
        <f>-2100-9</f>
        <v>-2109</v>
      </c>
      <c r="D22" s="176"/>
      <c r="E22" s="176">
        <v>-2518</v>
      </c>
    </row>
    <row r="23" spans="1:5" ht="15">
      <c r="A23" s="289" t="s">
        <v>60</v>
      </c>
      <c r="C23" s="178">
        <f>C21+C22</f>
        <v>9817</v>
      </c>
      <c r="D23" s="126"/>
      <c r="E23" s="178">
        <f>E21+E22</f>
        <v>19715</v>
      </c>
    </row>
    <row r="24" spans="1:5" ht="15">
      <c r="A24" s="109"/>
      <c r="C24" s="179"/>
      <c r="D24" s="123"/>
      <c r="E24" s="179"/>
    </row>
    <row r="25" spans="1:5" ht="15">
      <c r="A25" s="290" t="s">
        <v>61</v>
      </c>
      <c r="C25" s="180">
        <f>C17+C23+C19</f>
        <v>46422</v>
      </c>
      <c r="D25" s="123"/>
      <c r="E25" s="180">
        <f>E17+E23+E19</f>
        <v>42445</v>
      </c>
    </row>
    <row r="26" spans="1:5" ht="15">
      <c r="A26" s="106"/>
      <c r="C26" s="181"/>
      <c r="D26" s="123"/>
      <c r="E26" s="181"/>
    </row>
    <row r="27" spans="1:5" ht="15">
      <c r="A27" s="248" t="s">
        <v>62</v>
      </c>
      <c r="B27" s="43">
        <v>13</v>
      </c>
      <c r="C27" s="176">
        <v>-4282</v>
      </c>
      <c r="D27" s="176"/>
      <c r="E27" s="176">
        <v>-4098</v>
      </c>
    </row>
    <row r="28" spans="1:5" ht="15">
      <c r="A28" s="106"/>
      <c r="B28" s="41"/>
      <c r="C28" s="186"/>
      <c r="D28" s="124"/>
      <c r="E28" s="186"/>
    </row>
    <row r="29" spans="1:7" ht="15">
      <c r="A29" s="290" t="s">
        <v>63</v>
      </c>
      <c r="B29" s="203"/>
      <c r="C29" s="180">
        <f>C25+C27</f>
        <v>42140</v>
      </c>
      <c r="D29" s="124"/>
      <c r="E29" s="180">
        <f>E25+E27</f>
        <v>38347</v>
      </c>
      <c r="F29" s="149"/>
      <c r="G29" s="150"/>
    </row>
    <row r="30" spans="1:5" ht="15">
      <c r="A30" s="106"/>
      <c r="B30" s="41"/>
      <c r="C30" s="170"/>
      <c r="D30" s="41"/>
      <c r="E30" s="170"/>
    </row>
    <row r="31" spans="1:5" ht="15">
      <c r="A31" s="290" t="s">
        <v>64</v>
      </c>
      <c r="B31" s="167"/>
      <c r="C31" s="191"/>
      <c r="D31" s="172"/>
      <c r="E31" s="191"/>
    </row>
    <row r="32" spans="1:5" ht="15">
      <c r="A32" s="291" t="s">
        <v>65</v>
      </c>
      <c r="B32" s="167"/>
      <c r="C32" s="216"/>
      <c r="D32" s="129"/>
      <c r="E32" s="216"/>
    </row>
    <row r="33" spans="1:10" ht="15">
      <c r="A33" s="130" t="s">
        <v>66</v>
      </c>
      <c r="B33" s="43" t="s">
        <v>6</v>
      </c>
      <c r="C33" s="217">
        <v>-43</v>
      </c>
      <c r="D33" s="218"/>
      <c r="E33" s="217">
        <v>2629</v>
      </c>
      <c r="H33" s="149"/>
      <c r="J33" s="149"/>
    </row>
    <row r="34" spans="1:5" ht="15">
      <c r="A34" s="245" t="s">
        <v>67</v>
      </c>
      <c r="B34" s="43">
        <v>32</v>
      </c>
      <c r="C34" s="219">
        <v>-465</v>
      </c>
      <c r="D34" s="219"/>
      <c r="E34" s="219">
        <v>-134</v>
      </c>
    </row>
    <row r="35" spans="1:5" ht="15">
      <c r="A35" s="130" t="s">
        <v>68</v>
      </c>
      <c r="B35" s="43">
        <v>13</v>
      </c>
      <c r="C35" s="215">
        <v>4</v>
      </c>
      <c r="D35" s="219"/>
      <c r="E35" s="215">
        <v>-263</v>
      </c>
    </row>
    <row r="36" spans="1:5" ht="15">
      <c r="A36" s="130"/>
      <c r="B36" s="167"/>
      <c r="C36" s="220">
        <f>SUM(C33:C35)</f>
        <v>-504</v>
      </c>
      <c r="D36" s="129"/>
      <c r="E36" s="220">
        <f>SUM(E33:E35)</f>
        <v>2232</v>
      </c>
    </row>
    <row r="37" spans="1:8" ht="30">
      <c r="A37" s="291" t="s">
        <v>69</v>
      </c>
      <c r="B37" s="167"/>
      <c r="C37" s="171"/>
      <c r="D37" s="131"/>
      <c r="E37" s="171"/>
      <c r="H37" s="149"/>
    </row>
    <row r="38" spans="1:8" ht="30">
      <c r="A38" s="286" t="s">
        <v>70</v>
      </c>
      <c r="C38" s="176">
        <v>1284</v>
      </c>
      <c r="D38" s="176"/>
      <c r="E38" s="176">
        <v>1515</v>
      </c>
      <c r="H38" s="149"/>
    </row>
    <row r="39" spans="1:5" ht="15">
      <c r="A39" s="127"/>
      <c r="B39" s="102"/>
      <c r="C39" s="174">
        <f>SUM(C38:C38)</f>
        <v>1284</v>
      </c>
      <c r="D39" s="129"/>
      <c r="E39" s="174">
        <f>SUM(E38:E38)</f>
        <v>1515</v>
      </c>
    </row>
    <row r="40" spans="1:5" ht="15">
      <c r="A40" s="292" t="s">
        <v>71</v>
      </c>
      <c r="B40" s="43">
        <v>14</v>
      </c>
      <c r="C40" s="175">
        <f>C36+C39</f>
        <v>780</v>
      </c>
      <c r="D40" s="160"/>
      <c r="E40" s="175">
        <f>E36+E39</f>
        <v>3747</v>
      </c>
    </row>
    <row r="41" spans="1:5" ht="15">
      <c r="A41" s="127"/>
      <c r="B41" s="102"/>
      <c r="C41" s="172"/>
      <c r="D41" s="160"/>
      <c r="E41" s="172"/>
    </row>
    <row r="42" spans="1:5" ht="15.75" thickBot="1">
      <c r="A42" s="293" t="s">
        <v>72</v>
      </c>
      <c r="B42" s="167"/>
      <c r="C42" s="182">
        <f>C29+C40</f>
        <v>42920</v>
      </c>
      <c r="D42" s="160"/>
      <c r="E42" s="182">
        <f>E29+E40</f>
        <v>42094</v>
      </c>
    </row>
    <row r="43" spans="1:5" ht="15.75" thickTop="1">
      <c r="A43" s="132"/>
      <c r="B43" s="167"/>
      <c r="C43" s="173"/>
      <c r="D43" s="128"/>
      <c r="E43" s="173"/>
    </row>
    <row r="44" spans="1:5" ht="15">
      <c r="A44" s="248" t="s">
        <v>73</v>
      </c>
      <c r="B44" s="43">
        <v>28</v>
      </c>
      <c r="C44" s="241">
        <v>0.33</v>
      </c>
      <c r="D44" s="242"/>
      <c r="E44" s="241">
        <v>0.29</v>
      </c>
    </row>
    <row r="45" ht="15">
      <c r="A45" s="66"/>
    </row>
    <row r="46" spans="1:3" ht="15">
      <c r="A46" s="121" t="s">
        <v>74</v>
      </c>
      <c r="C46" s="204"/>
    </row>
    <row r="47" ht="15">
      <c r="A47" s="294"/>
    </row>
    <row r="49" spans="1:3" ht="15">
      <c r="A49" s="295" t="s">
        <v>27</v>
      </c>
      <c r="C49" s="41"/>
    </row>
    <row r="50" ht="15">
      <c r="A50" s="296" t="s">
        <v>20</v>
      </c>
    </row>
    <row r="52" ht="15">
      <c r="A52" s="295" t="s">
        <v>28</v>
      </c>
    </row>
    <row r="53" ht="15">
      <c r="A53" s="298" t="s">
        <v>29</v>
      </c>
    </row>
    <row r="55" ht="15">
      <c r="A55" s="297" t="s">
        <v>75</v>
      </c>
    </row>
    <row r="56" ht="15">
      <c r="A56" s="298" t="s">
        <v>31</v>
      </c>
    </row>
    <row r="57" ht="15">
      <c r="A57" s="197"/>
    </row>
    <row r="58" ht="15">
      <c r="A58" s="202"/>
    </row>
    <row r="60" ht="15">
      <c r="A60" s="103"/>
    </row>
  </sheetData>
  <sheetProtection/>
  <mergeCells count="5">
    <mergeCell ref="B5:B6"/>
    <mergeCell ref="E5:E6"/>
    <mergeCell ref="C5:C6"/>
    <mergeCell ref="A1:F1"/>
    <mergeCell ref="A2:F2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3"/>
  <headerFooter alignWithMargins="0">
    <oddFooter>&amp;R1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40">
      <selection activeCell="A6" sqref="A6:IV6"/>
    </sheetView>
  </sheetViews>
  <sheetFormatPr defaultColWidth="9.140625" defaultRowHeight="12.75"/>
  <cols>
    <col min="1" max="1" width="60.140625" style="94" customWidth="1"/>
    <col min="2" max="2" width="10.421875" style="94" customWidth="1"/>
    <col min="3" max="3" width="12.00390625" style="94" customWidth="1"/>
    <col min="4" max="4" width="1.7109375" style="94" customWidth="1"/>
    <col min="5" max="5" width="15.00390625" style="94" customWidth="1"/>
    <col min="6" max="6" width="1.28515625" style="94" customWidth="1"/>
    <col min="7" max="7" width="14.8515625" style="94" customWidth="1"/>
    <col min="8" max="16384" width="9.140625" style="94" customWidth="1"/>
  </cols>
  <sheetData>
    <row r="1" spans="1:7" ht="14.25">
      <c r="A1" s="279" t="s">
        <v>45</v>
      </c>
      <c r="B1" s="279"/>
      <c r="C1" s="279"/>
      <c r="D1" s="279"/>
      <c r="E1" s="279"/>
      <c r="F1" s="279"/>
      <c r="G1" s="201"/>
    </row>
    <row r="2" spans="1:6" ht="14.25">
      <c r="A2" s="37" t="s">
        <v>80</v>
      </c>
      <c r="B2" s="104"/>
      <c r="C2" s="104"/>
      <c r="D2" s="104"/>
      <c r="E2" s="37"/>
      <c r="F2" s="37"/>
    </row>
    <row r="3" spans="1:6" ht="15">
      <c r="A3" s="37" t="s">
        <v>81</v>
      </c>
      <c r="B3" s="105"/>
      <c r="C3" s="105"/>
      <c r="D3" s="105"/>
      <c r="E3" s="22"/>
      <c r="F3" s="22"/>
    </row>
    <row r="4" spans="1:7" ht="26.25" customHeight="1">
      <c r="A4" s="110"/>
      <c r="B4" s="303" t="s">
        <v>76</v>
      </c>
      <c r="C4" s="278" t="s">
        <v>77</v>
      </c>
      <c r="D4" s="108"/>
      <c r="E4" s="278" t="s">
        <v>78</v>
      </c>
      <c r="F4" s="224"/>
      <c r="G4" s="278" t="s">
        <v>79</v>
      </c>
    </row>
    <row r="5" spans="2:7" ht="12" customHeight="1">
      <c r="B5" s="303"/>
      <c r="C5" s="281"/>
      <c r="D5" s="108"/>
      <c r="E5" s="281"/>
      <c r="F5" s="162"/>
      <c r="G5" s="281"/>
    </row>
    <row r="6" spans="2:7" ht="14.25" customHeight="1">
      <c r="B6" s="141"/>
      <c r="C6" s="162"/>
      <c r="D6" s="108"/>
      <c r="E6" s="247" t="s">
        <v>179</v>
      </c>
      <c r="F6" s="212"/>
      <c r="G6" s="247" t="s">
        <v>179</v>
      </c>
    </row>
    <row r="7" spans="1:7" ht="14.25">
      <c r="A7" s="304" t="s">
        <v>82</v>
      </c>
      <c r="B7" s="44"/>
      <c r="C7" s="44"/>
      <c r="D7" s="44"/>
      <c r="E7" s="44"/>
      <c r="F7" s="44"/>
      <c r="G7" s="44"/>
    </row>
    <row r="8" spans="1:7" ht="14.25">
      <c r="A8" s="304" t="s">
        <v>83</v>
      </c>
      <c r="B8" s="40"/>
      <c r="C8" s="40"/>
      <c r="D8" s="40"/>
      <c r="E8" s="40"/>
      <c r="F8" s="40"/>
      <c r="G8" s="40"/>
    </row>
    <row r="9" spans="1:7" ht="15">
      <c r="A9" s="248" t="s">
        <v>84</v>
      </c>
      <c r="B9" s="46">
        <v>15</v>
      </c>
      <c r="C9" s="81">
        <v>222817</v>
      </c>
      <c r="D9" s="46"/>
      <c r="E9" s="81">
        <v>225470</v>
      </c>
      <c r="F9" s="81"/>
      <c r="G9" s="81">
        <v>228805</v>
      </c>
    </row>
    <row r="10" spans="1:7" ht="15">
      <c r="A10" s="249" t="s">
        <v>85</v>
      </c>
      <c r="B10" s="46">
        <v>16</v>
      </c>
      <c r="C10" s="81">
        <v>6506</v>
      </c>
      <c r="D10" s="46"/>
      <c r="E10" s="81">
        <v>6280</v>
      </c>
      <c r="F10" s="81"/>
      <c r="G10" s="81">
        <v>7016</v>
      </c>
    </row>
    <row r="11" spans="1:7" ht="15">
      <c r="A11" s="248" t="s">
        <v>86</v>
      </c>
      <c r="B11" s="46">
        <v>17</v>
      </c>
      <c r="C11" s="81">
        <v>24799</v>
      </c>
      <c r="D11" s="46"/>
      <c r="E11" s="81">
        <f>22452+388</f>
        <v>22840</v>
      </c>
      <c r="F11" s="81"/>
      <c r="G11" s="81">
        <v>22160</v>
      </c>
    </row>
    <row r="12" spans="1:7" ht="15">
      <c r="A12" s="249" t="s">
        <v>87</v>
      </c>
      <c r="B12" s="46">
        <v>18</v>
      </c>
      <c r="C12" s="81">
        <f>125425-4466</f>
        <v>120959</v>
      </c>
      <c r="D12" s="46"/>
      <c r="E12" s="81">
        <v>115442</v>
      </c>
      <c r="F12" s="81"/>
      <c r="G12" s="81">
        <v>111836</v>
      </c>
    </row>
    <row r="13" spans="1:7" ht="15">
      <c r="A13" s="249" t="s">
        <v>88</v>
      </c>
      <c r="B13" s="46">
        <v>19</v>
      </c>
      <c r="C13" s="81">
        <v>7740</v>
      </c>
      <c r="D13" s="46"/>
      <c r="E13" s="81">
        <v>5219</v>
      </c>
      <c r="F13" s="81"/>
      <c r="G13" s="226">
        <v>0</v>
      </c>
    </row>
    <row r="14" spans="1:7" ht="15">
      <c r="A14" s="249" t="s">
        <v>89</v>
      </c>
      <c r="B14" s="46">
        <v>20</v>
      </c>
      <c r="C14" s="81">
        <v>7206</v>
      </c>
      <c r="D14" s="46"/>
      <c r="E14" s="81">
        <v>5229</v>
      </c>
      <c r="F14" s="81"/>
      <c r="G14" s="81">
        <v>5512</v>
      </c>
    </row>
    <row r="15" spans="1:7" ht="15">
      <c r="A15" s="153" t="s">
        <v>90</v>
      </c>
      <c r="B15" s="46">
        <v>21</v>
      </c>
      <c r="C15" s="81">
        <v>21583</v>
      </c>
      <c r="D15" s="46"/>
      <c r="E15" s="81">
        <v>11047</v>
      </c>
      <c r="F15" s="81"/>
      <c r="G15" s="81">
        <v>20541</v>
      </c>
    </row>
    <row r="16" spans="1:7" ht="15">
      <c r="A16" s="153" t="s">
        <v>91</v>
      </c>
      <c r="B16" s="46">
        <v>22</v>
      </c>
      <c r="C16" s="81">
        <v>4209</v>
      </c>
      <c r="D16" s="46"/>
      <c r="E16" s="81">
        <v>3714</v>
      </c>
      <c r="F16" s="81"/>
      <c r="G16" s="81">
        <v>3257</v>
      </c>
    </row>
    <row r="17" spans="1:7" ht="15">
      <c r="A17" s="18"/>
      <c r="B17" s="188"/>
      <c r="C17" s="83">
        <f>SUM(C9:C16)</f>
        <v>415819</v>
      </c>
      <c r="D17" s="40"/>
      <c r="E17" s="83">
        <f>SUM(E9:E16)</f>
        <v>395241</v>
      </c>
      <c r="F17" s="84"/>
      <c r="G17" s="83">
        <f>SUM(G9:G16)</f>
        <v>399127</v>
      </c>
    </row>
    <row r="18" spans="1:7" ht="14.25" customHeight="1">
      <c r="A18" s="304" t="s">
        <v>92</v>
      </c>
      <c r="B18" s="40"/>
      <c r="C18" s="82"/>
      <c r="D18" s="40"/>
      <c r="E18" s="82"/>
      <c r="F18" s="82"/>
      <c r="G18" s="82"/>
    </row>
    <row r="19" spans="1:7" ht="15">
      <c r="A19" s="45" t="s">
        <v>93</v>
      </c>
      <c r="B19" s="46">
        <v>23</v>
      </c>
      <c r="C19" s="81">
        <v>65509</v>
      </c>
      <c r="D19" s="46"/>
      <c r="E19" s="81">
        <v>61711</v>
      </c>
      <c r="F19" s="81"/>
      <c r="G19" s="81">
        <v>67902</v>
      </c>
    </row>
    <row r="20" spans="1:7" ht="15">
      <c r="A20" s="45" t="s">
        <v>94</v>
      </c>
      <c r="B20" s="46">
        <v>24</v>
      </c>
      <c r="C20" s="81">
        <f>74612+305+3</f>
        <v>74920</v>
      </c>
      <c r="D20" s="46"/>
      <c r="E20" s="81">
        <v>73596</v>
      </c>
      <c r="F20" s="81"/>
      <c r="G20" s="81">
        <v>80980</v>
      </c>
    </row>
    <row r="21" spans="1:7" ht="15">
      <c r="A21" s="45" t="s">
        <v>95</v>
      </c>
      <c r="B21" s="46">
        <v>25</v>
      </c>
      <c r="C21" s="81">
        <f>22501-3</f>
        <v>22498</v>
      </c>
      <c r="D21" s="46"/>
      <c r="E21" s="81">
        <v>25411</v>
      </c>
      <c r="F21" s="81"/>
      <c r="G21" s="81">
        <v>24069</v>
      </c>
    </row>
    <row r="22" spans="1:7" ht="15">
      <c r="A22" s="45" t="s">
        <v>96</v>
      </c>
      <c r="B22" s="46" t="s">
        <v>7</v>
      </c>
      <c r="C22" s="81">
        <f>3506-305</f>
        <v>3201</v>
      </c>
      <c r="D22" s="46"/>
      <c r="E22" s="81">
        <v>2445</v>
      </c>
      <c r="F22" s="81"/>
      <c r="G22" s="81">
        <v>2481</v>
      </c>
    </row>
    <row r="23" spans="1:7" ht="15">
      <c r="A23" s="17" t="s">
        <v>97</v>
      </c>
      <c r="B23" s="46" t="s">
        <v>8</v>
      </c>
      <c r="C23" s="262">
        <v>4420</v>
      </c>
      <c r="D23" s="46"/>
      <c r="E23" s="81">
        <v>5336</v>
      </c>
      <c r="F23" s="81"/>
      <c r="G23" s="81">
        <v>5120</v>
      </c>
    </row>
    <row r="24" spans="1:7" ht="15">
      <c r="A24" s="45" t="s">
        <v>98</v>
      </c>
      <c r="B24" s="46">
        <v>27</v>
      </c>
      <c r="C24" s="81">
        <v>3216</v>
      </c>
      <c r="D24" s="46"/>
      <c r="E24" s="81">
        <v>9275</v>
      </c>
      <c r="F24" s="81"/>
      <c r="G24" s="81">
        <v>5954</v>
      </c>
    </row>
    <row r="25" spans="1:7" ht="14.25">
      <c r="A25" s="37"/>
      <c r="B25" s="40"/>
      <c r="C25" s="83">
        <f>SUM(C19:C24)</f>
        <v>173764</v>
      </c>
      <c r="D25" s="40"/>
      <c r="E25" s="83">
        <f>SUM(E19:E24)</f>
        <v>177774</v>
      </c>
      <c r="F25" s="84"/>
      <c r="G25" s="83">
        <f>SUM(G19:G24)</f>
        <v>186506</v>
      </c>
    </row>
    <row r="26" spans="1:7" ht="14.25">
      <c r="A26" s="37"/>
      <c r="B26" s="40"/>
      <c r="C26" s="84"/>
      <c r="D26" s="40"/>
      <c r="E26" s="84"/>
      <c r="F26" s="84"/>
      <c r="G26" s="84"/>
    </row>
    <row r="27" spans="1:7" ht="15.75" customHeight="1" thickBot="1">
      <c r="A27" s="304" t="s">
        <v>99</v>
      </c>
      <c r="B27" s="188"/>
      <c r="C27" s="85">
        <f>SUM(C17+C25)</f>
        <v>589583</v>
      </c>
      <c r="D27" s="40"/>
      <c r="E27" s="85">
        <f>SUM(E17+E25)</f>
        <v>573015</v>
      </c>
      <c r="F27" s="84"/>
      <c r="G27" s="85">
        <f>SUM(G17+G25)</f>
        <v>585633</v>
      </c>
    </row>
    <row r="28" spans="1:7" ht="15.75" thickTop="1">
      <c r="A28" s="22"/>
      <c r="B28" s="46"/>
      <c r="C28" s="82"/>
      <c r="D28" s="46"/>
      <c r="E28" s="82"/>
      <c r="F28" s="82"/>
      <c r="G28" s="82"/>
    </row>
    <row r="29" spans="1:7" ht="15.75" customHeight="1">
      <c r="A29" s="304" t="s">
        <v>100</v>
      </c>
      <c r="B29" s="44"/>
      <c r="C29" s="111"/>
      <c r="D29" s="44"/>
      <c r="E29" s="111"/>
      <c r="F29" s="111"/>
      <c r="G29" s="111"/>
    </row>
    <row r="30" spans="1:7" ht="17.25" customHeight="1">
      <c r="A30" s="305" t="s">
        <v>101</v>
      </c>
      <c r="B30" s="44"/>
      <c r="C30" s="111"/>
      <c r="D30" s="44"/>
      <c r="E30" s="111"/>
      <c r="F30" s="111"/>
      <c r="G30" s="111"/>
    </row>
    <row r="31" spans="1:7" ht="15">
      <c r="A31" s="45" t="s">
        <v>102</v>
      </c>
      <c r="B31" s="97"/>
      <c r="C31" s="152">
        <v>134798</v>
      </c>
      <c r="D31" s="97"/>
      <c r="E31" s="152">
        <v>134798</v>
      </c>
      <c r="F31" s="152"/>
      <c r="G31" s="152">
        <v>134798</v>
      </c>
    </row>
    <row r="32" spans="1:7" ht="15">
      <c r="A32" s="45" t="s">
        <v>103</v>
      </c>
      <c r="B32" s="97"/>
      <c r="C32" s="152">
        <v>-33834</v>
      </c>
      <c r="D32" s="97"/>
      <c r="E32" s="152">
        <v>-18809</v>
      </c>
      <c r="F32" s="152"/>
      <c r="G32" s="152">
        <v>-17704</v>
      </c>
    </row>
    <row r="33" spans="1:7" ht="15">
      <c r="A33" s="45" t="s">
        <v>104</v>
      </c>
      <c r="B33" s="97"/>
      <c r="C33" s="152">
        <v>330675</v>
      </c>
      <c r="D33" s="97"/>
      <c r="E33" s="152">
        <v>304403</v>
      </c>
      <c r="F33" s="152"/>
      <c r="G33" s="152">
        <v>284227</v>
      </c>
    </row>
    <row r="34" spans="1:8" ht="15">
      <c r="A34" s="45" t="s">
        <v>105</v>
      </c>
      <c r="B34" s="97"/>
      <c r="C34" s="152">
        <v>46618</v>
      </c>
      <c r="D34" s="97"/>
      <c r="E34" s="152">
        <v>43023</v>
      </c>
      <c r="F34" s="152"/>
      <c r="G34" s="152">
        <v>41269</v>
      </c>
      <c r="H34" s="125"/>
    </row>
    <row r="35" spans="1:7" ht="14.25">
      <c r="A35" s="37"/>
      <c r="B35" s="44">
        <v>28</v>
      </c>
      <c r="C35" s="86">
        <f>SUM(C31:C34)</f>
        <v>478257</v>
      </c>
      <c r="D35" s="46"/>
      <c r="E35" s="86">
        <f>SUM(E31:E34)</f>
        <v>463415</v>
      </c>
      <c r="F35" s="87"/>
      <c r="G35" s="86">
        <f>SUM(G31:G34)</f>
        <v>442590</v>
      </c>
    </row>
    <row r="36" spans="1:7" ht="15">
      <c r="A36" s="305" t="s">
        <v>106</v>
      </c>
      <c r="B36" s="40"/>
      <c r="C36" s="82"/>
      <c r="D36" s="40"/>
      <c r="E36" s="82"/>
      <c r="F36" s="82"/>
      <c r="G36" s="82"/>
    </row>
    <row r="37" spans="1:7" ht="15">
      <c r="A37" s="304" t="s">
        <v>107</v>
      </c>
      <c r="B37" s="97"/>
      <c r="C37" s="82"/>
      <c r="D37" s="97"/>
      <c r="E37" s="82"/>
      <c r="F37" s="82"/>
      <c r="G37" s="82"/>
    </row>
    <row r="38" spans="1:7" ht="15">
      <c r="A38" s="243" t="s">
        <v>108</v>
      </c>
      <c r="B38" s="97">
        <v>29</v>
      </c>
      <c r="C38" s="81">
        <v>16706</v>
      </c>
      <c r="D38" s="97"/>
      <c r="E38" s="152">
        <v>24064</v>
      </c>
      <c r="F38" s="152"/>
      <c r="G38" s="152">
        <v>31315</v>
      </c>
    </row>
    <row r="39" spans="1:7" ht="15">
      <c r="A39" s="249" t="s">
        <v>109</v>
      </c>
      <c r="B39" s="97">
        <v>30</v>
      </c>
      <c r="C39" s="81">
        <v>6432</v>
      </c>
      <c r="D39" s="97"/>
      <c r="E39" s="152">
        <v>6570</v>
      </c>
      <c r="F39" s="152"/>
      <c r="G39" s="152">
        <v>5600</v>
      </c>
    </row>
    <row r="40" spans="1:7" ht="15">
      <c r="A40" s="249" t="s">
        <v>110</v>
      </c>
      <c r="B40" s="97">
        <v>31</v>
      </c>
      <c r="C40" s="81">
        <v>5478</v>
      </c>
      <c r="D40" s="97"/>
      <c r="E40" s="152">
        <v>5986</v>
      </c>
      <c r="F40" s="152"/>
      <c r="G40" s="152">
        <v>6500</v>
      </c>
    </row>
    <row r="41" spans="1:9" ht="15">
      <c r="A41" s="243" t="s">
        <v>111</v>
      </c>
      <c r="B41" s="97">
        <v>32</v>
      </c>
      <c r="C41" s="81">
        <v>3624</v>
      </c>
      <c r="D41" s="97"/>
      <c r="E41" s="152">
        <v>2930</v>
      </c>
      <c r="F41" s="152"/>
      <c r="G41" s="152">
        <v>2669</v>
      </c>
      <c r="I41" s="125"/>
    </row>
    <row r="42" spans="1:9" ht="15">
      <c r="A42" s="22" t="s">
        <v>112</v>
      </c>
      <c r="B42" s="97"/>
      <c r="C42" s="226">
        <v>0</v>
      </c>
      <c r="D42" s="97"/>
      <c r="E42" s="152">
        <v>0</v>
      </c>
      <c r="F42" s="152"/>
      <c r="G42" s="152">
        <v>3</v>
      </c>
      <c r="I42" s="125"/>
    </row>
    <row r="43" spans="1:7" ht="15">
      <c r="A43" s="18"/>
      <c r="B43" s="40"/>
      <c r="C43" s="86">
        <f>SUM(C38:C41)</f>
        <v>32240</v>
      </c>
      <c r="D43" s="40"/>
      <c r="E43" s="86">
        <f>SUM(E38:E42)</f>
        <v>39550</v>
      </c>
      <c r="F43" s="87"/>
      <c r="G43" s="86">
        <f>SUM(G38:G42)</f>
        <v>46087</v>
      </c>
    </row>
    <row r="44" ht="8.25" customHeight="1"/>
    <row r="45" spans="1:7" ht="15">
      <c r="A45" s="304" t="s">
        <v>113</v>
      </c>
      <c r="B45" s="112"/>
      <c r="C45" s="113"/>
      <c r="D45" s="112"/>
      <c r="E45" s="113"/>
      <c r="F45" s="113"/>
      <c r="G45" s="113"/>
    </row>
    <row r="46" spans="1:7" ht="15">
      <c r="A46" s="29" t="s">
        <v>114</v>
      </c>
      <c r="B46" s="46">
        <v>33</v>
      </c>
      <c r="C46" s="81">
        <v>53088</v>
      </c>
      <c r="D46" s="46"/>
      <c r="E46" s="152">
        <v>48291</v>
      </c>
      <c r="F46" s="152"/>
      <c r="G46" s="152">
        <v>69141</v>
      </c>
    </row>
    <row r="47" spans="1:7" ht="15">
      <c r="A47" s="29" t="s">
        <v>115</v>
      </c>
      <c r="B47" s="46">
        <v>29</v>
      </c>
      <c r="C47" s="81">
        <v>7392</v>
      </c>
      <c r="D47" s="46"/>
      <c r="E47" s="152">
        <v>7461</v>
      </c>
      <c r="F47" s="152"/>
      <c r="G47" s="152">
        <v>7656</v>
      </c>
    </row>
    <row r="48" spans="1:7" ht="15">
      <c r="A48" s="29" t="s">
        <v>116</v>
      </c>
      <c r="B48" s="46">
        <v>34</v>
      </c>
      <c r="C48" s="264">
        <f>7190-108</f>
        <v>7082</v>
      </c>
      <c r="D48" s="46"/>
      <c r="E48" s="152">
        <v>5767</v>
      </c>
      <c r="F48" s="152"/>
      <c r="G48" s="152">
        <v>9273</v>
      </c>
    </row>
    <row r="49" spans="1:7" ht="15">
      <c r="A49" s="29" t="s">
        <v>117</v>
      </c>
      <c r="B49" s="46">
        <v>35</v>
      </c>
      <c r="C49" s="81">
        <v>1618</v>
      </c>
      <c r="D49" s="46"/>
      <c r="E49" s="152">
        <v>375</v>
      </c>
      <c r="F49" s="152"/>
      <c r="G49" s="152">
        <v>3099</v>
      </c>
    </row>
    <row r="50" spans="1:7" ht="15">
      <c r="A50" s="29" t="s">
        <v>118</v>
      </c>
      <c r="B50" s="46">
        <v>36</v>
      </c>
      <c r="C50" s="81">
        <v>1511</v>
      </c>
      <c r="D50" s="46"/>
      <c r="E50" s="152">
        <v>833</v>
      </c>
      <c r="F50" s="152"/>
      <c r="G50" s="152">
        <v>1137</v>
      </c>
    </row>
    <row r="51" spans="1:7" ht="16.5" customHeight="1">
      <c r="A51" s="61" t="s">
        <v>119</v>
      </c>
      <c r="B51" s="46">
        <v>37</v>
      </c>
      <c r="C51" s="81">
        <v>7172</v>
      </c>
      <c r="D51" s="46"/>
      <c r="E51" s="152">
        <v>5771</v>
      </c>
      <c r="F51" s="152"/>
      <c r="G51" s="152">
        <v>5098</v>
      </c>
    </row>
    <row r="52" spans="1:7" ht="15">
      <c r="A52" s="29" t="s">
        <v>120</v>
      </c>
      <c r="B52" s="46">
        <v>38</v>
      </c>
      <c r="C52" s="81">
        <v>1223</v>
      </c>
      <c r="D52" s="46"/>
      <c r="E52" s="152">
        <v>1552</v>
      </c>
      <c r="F52" s="152"/>
      <c r="G52" s="152">
        <v>1552</v>
      </c>
    </row>
    <row r="53" spans="1:7" ht="14.25">
      <c r="A53" s="37"/>
      <c r="B53" s="40"/>
      <c r="C53" s="86">
        <f>SUM(C46:C52)</f>
        <v>79086</v>
      </c>
      <c r="D53" s="40"/>
      <c r="E53" s="86">
        <f>SUM(E46:E52)</f>
        <v>70050</v>
      </c>
      <c r="F53" s="87"/>
      <c r="G53" s="86">
        <f>SUM(G46:G52)</f>
        <v>96956</v>
      </c>
    </row>
    <row r="54" spans="1:7" ht="6.75" customHeight="1">
      <c r="A54" s="37"/>
      <c r="B54" s="40"/>
      <c r="C54" s="87"/>
      <c r="D54" s="40"/>
      <c r="E54" s="87"/>
      <c r="F54" s="87"/>
      <c r="G54" s="87"/>
    </row>
    <row r="55" spans="1:7" ht="14.25">
      <c r="A55" s="305" t="s">
        <v>121</v>
      </c>
      <c r="B55" s="40"/>
      <c r="C55" s="88">
        <f>C43+C53</f>
        <v>111326</v>
      </c>
      <c r="D55" s="40"/>
      <c r="E55" s="88">
        <f>E43+E53</f>
        <v>109600</v>
      </c>
      <c r="F55" s="87"/>
      <c r="G55" s="88">
        <f>G43+G53</f>
        <v>143043</v>
      </c>
    </row>
    <row r="56" spans="2:7" ht="5.25" customHeight="1">
      <c r="B56" s="40"/>
      <c r="C56" s="87"/>
      <c r="D56" s="40"/>
      <c r="E56" s="87"/>
      <c r="F56" s="87"/>
      <c r="G56" s="87"/>
    </row>
    <row r="57" spans="1:7" ht="15" thickBot="1">
      <c r="A57" s="304" t="s">
        <v>122</v>
      </c>
      <c r="B57" s="40"/>
      <c r="C57" s="89">
        <f>C35+C55</f>
        <v>589583</v>
      </c>
      <c r="D57" s="40"/>
      <c r="E57" s="89">
        <f>E35+E55</f>
        <v>573015</v>
      </c>
      <c r="F57" s="87"/>
      <c r="G57" s="89">
        <f>G35+G55</f>
        <v>585633</v>
      </c>
    </row>
    <row r="58" spans="1:6" ht="7.5" customHeight="1" thickTop="1">
      <c r="A58" s="22"/>
      <c r="B58" s="46"/>
      <c r="C58" s="159"/>
      <c r="D58" s="46"/>
      <c r="E58" s="159"/>
      <c r="F58" s="159"/>
    </row>
    <row r="59" spans="1:6" ht="7.5" customHeight="1">
      <c r="A59" s="22"/>
      <c r="B59" s="46"/>
      <c r="C59" s="159"/>
      <c r="D59" s="46"/>
      <c r="E59" s="159"/>
      <c r="F59" s="159"/>
    </row>
    <row r="60" spans="1:7" ht="15" customHeight="1">
      <c r="A60" s="121" t="s">
        <v>74</v>
      </c>
      <c r="B60" s="119"/>
      <c r="C60" s="195">
        <f>C27-C57</f>
        <v>0</v>
      </c>
      <c r="D60" s="195"/>
      <c r="E60" s="195">
        <f>E27-E57</f>
        <v>0</v>
      </c>
      <c r="F60" s="195"/>
      <c r="G60" s="195">
        <f>G27-G57</f>
        <v>0</v>
      </c>
    </row>
    <row r="61" spans="1:6" ht="15">
      <c r="A61" s="118"/>
      <c r="B61" s="119"/>
      <c r="C61" s="122"/>
      <c r="D61" s="119"/>
      <c r="E61" s="122"/>
      <c r="F61" s="122"/>
    </row>
    <row r="62" spans="1:6" ht="30.75" customHeight="1">
      <c r="A62" s="280"/>
      <c r="B62" s="280"/>
      <c r="C62" s="280"/>
      <c r="D62" s="280"/>
      <c r="E62" s="280"/>
      <c r="F62" s="225"/>
    </row>
    <row r="63" spans="1:6" ht="22.5" customHeight="1">
      <c r="A63" s="42"/>
      <c r="B63" s="42"/>
      <c r="C63" s="42"/>
      <c r="D63" s="42"/>
      <c r="E63" s="42"/>
      <c r="F63" s="42"/>
    </row>
    <row r="64" spans="1:6" s="17" customFormat="1" ht="15">
      <c r="A64" s="295" t="s">
        <v>27</v>
      </c>
      <c r="B64" s="43"/>
      <c r="C64" s="190"/>
      <c r="D64" s="43"/>
      <c r="E64" s="189"/>
      <c r="F64" s="189"/>
    </row>
    <row r="65" spans="1:6" s="17" customFormat="1" ht="15">
      <c r="A65" s="296" t="s">
        <v>20</v>
      </c>
      <c r="B65" s="43"/>
      <c r="C65" s="43"/>
      <c r="D65" s="43"/>
      <c r="E65" s="189"/>
      <c r="F65" s="189"/>
    </row>
    <row r="66" spans="2:6" s="17" customFormat="1" ht="6" customHeight="1">
      <c r="B66" s="43"/>
      <c r="C66" s="43"/>
      <c r="D66" s="43"/>
      <c r="E66" s="43"/>
      <c r="F66" s="43"/>
    </row>
    <row r="67" spans="1:6" s="17" customFormat="1" ht="15">
      <c r="A67" s="295" t="s">
        <v>28</v>
      </c>
      <c r="B67" s="43"/>
      <c r="C67" s="43"/>
      <c r="D67" s="43"/>
      <c r="E67" s="43"/>
      <c r="F67" s="43"/>
    </row>
    <row r="68" spans="1:6" s="17" customFormat="1" ht="15">
      <c r="A68" s="298" t="s">
        <v>29</v>
      </c>
      <c r="B68" s="43"/>
      <c r="C68" s="43"/>
      <c r="D68" s="43"/>
      <c r="E68" s="189"/>
      <c r="F68" s="189"/>
    </row>
    <row r="69" spans="2:6" s="17" customFormat="1" ht="4.5" customHeight="1">
      <c r="B69" s="43"/>
      <c r="C69" s="43"/>
      <c r="D69" s="43"/>
      <c r="E69" s="43"/>
      <c r="F69" s="43"/>
    </row>
    <row r="70" spans="1:6" s="17" customFormat="1" ht="15">
      <c r="A70" s="297" t="s">
        <v>75</v>
      </c>
      <c r="B70" s="43"/>
      <c r="C70" s="43"/>
      <c r="D70" s="43"/>
      <c r="E70" s="43"/>
      <c r="F70" s="43"/>
    </row>
    <row r="71" spans="1:6" s="17" customFormat="1" ht="15">
      <c r="A71" s="298" t="s">
        <v>31</v>
      </c>
      <c r="B71" s="43"/>
      <c r="C71" s="43"/>
      <c r="D71" s="43"/>
      <c r="E71" s="43"/>
      <c r="F71" s="43"/>
    </row>
  </sheetData>
  <sheetProtection/>
  <mergeCells count="6">
    <mergeCell ref="A62:E62"/>
    <mergeCell ref="G4:G5"/>
    <mergeCell ref="E4:E5"/>
    <mergeCell ref="B4:B5"/>
    <mergeCell ref="C4:C5"/>
    <mergeCell ref="A1:F1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31">
      <selection activeCell="A66" sqref="A66"/>
    </sheetView>
  </sheetViews>
  <sheetFormatPr defaultColWidth="2.57421875" defaultRowHeight="12.75"/>
  <cols>
    <col min="1" max="1" width="67.7109375" style="14" customWidth="1"/>
    <col min="2" max="2" width="9.28125" style="7" customWidth="1"/>
    <col min="3" max="3" width="13.140625" style="7" customWidth="1"/>
    <col min="4" max="4" width="1.7109375" style="7" customWidth="1"/>
    <col min="5" max="5" width="12.421875" style="8" customWidth="1"/>
    <col min="6" max="27" width="11.57421875" style="4" customWidth="1"/>
    <col min="28" max="16384" width="2.57421875" style="4" customWidth="1"/>
  </cols>
  <sheetData>
    <row r="1" spans="1:6" s="2" customFormat="1" ht="15">
      <c r="A1" s="279" t="s">
        <v>45</v>
      </c>
      <c r="B1" s="279"/>
      <c r="C1" s="279"/>
      <c r="D1" s="279"/>
      <c r="E1" s="279"/>
      <c r="F1" s="279"/>
    </row>
    <row r="2" spans="1:5" s="3" customFormat="1" ht="15">
      <c r="A2" s="308" t="s">
        <v>164</v>
      </c>
      <c r="B2" s="309"/>
      <c r="C2" s="309"/>
      <c r="D2" s="309"/>
      <c r="E2" s="309"/>
    </row>
    <row r="3" spans="1:5" s="3" customFormat="1" ht="15">
      <c r="A3" s="106" t="str">
        <f>'IS'!A3</f>
        <v>za rok zakończony dnia 31 grudnia 2017 roku </v>
      </c>
      <c r="B3" s="50"/>
      <c r="C3" s="50"/>
      <c r="D3" s="50"/>
      <c r="E3" s="50"/>
    </row>
    <row r="4" spans="1:5" ht="17.25" customHeight="1">
      <c r="A4" s="303"/>
      <c r="B4" s="303" t="s">
        <v>76</v>
      </c>
      <c r="C4" s="69">
        <v>2017</v>
      </c>
      <c r="D4" s="73"/>
      <c r="E4" s="69">
        <v>2016</v>
      </c>
    </row>
    <row r="5" spans="1:5" ht="14.25" customHeight="1">
      <c r="A5" s="303"/>
      <c r="B5" s="303"/>
      <c r="C5" s="48" t="s">
        <v>0</v>
      </c>
      <c r="D5" s="15"/>
      <c r="E5" s="48" t="s">
        <v>0</v>
      </c>
    </row>
    <row r="6" spans="1:5" ht="12.75" customHeight="1">
      <c r="A6" s="51"/>
      <c r="B6" s="15"/>
      <c r="C6" s="146"/>
      <c r="D6" s="15"/>
      <c r="E6" s="247" t="s">
        <v>179</v>
      </c>
    </row>
    <row r="7" spans="1:5" ht="15">
      <c r="A7" s="306" t="s">
        <v>123</v>
      </c>
      <c r="B7" s="52"/>
      <c r="C7" s="53"/>
      <c r="D7" s="52"/>
      <c r="E7" s="53"/>
    </row>
    <row r="8" spans="1:5" ht="15">
      <c r="A8" s="251" t="s">
        <v>124</v>
      </c>
      <c r="B8" s="52"/>
      <c r="C8" s="90">
        <f>216873-378</f>
        <v>216495</v>
      </c>
      <c r="D8" s="52"/>
      <c r="E8" s="90">
        <v>197055</v>
      </c>
    </row>
    <row r="9" spans="1:5" ht="15">
      <c r="A9" s="251" t="s">
        <v>125</v>
      </c>
      <c r="B9" s="52"/>
      <c r="C9" s="90">
        <f>-121117+378</f>
        <v>-120739</v>
      </c>
      <c r="D9" s="52"/>
      <c r="E9" s="90">
        <v>-118062</v>
      </c>
    </row>
    <row r="10" spans="1:5" ht="15">
      <c r="A10" s="251" t="s">
        <v>126</v>
      </c>
      <c r="B10" s="52"/>
      <c r="C10" s="90">
        <v>-40678</v>
      </c>
      <c r="D10" s="52"/>
      <c r="E10" s="90">
        <v>-36273</v>
      </c>
    </row>
    <row r="11" spans="1:5" s="6" customFormat="1" ht="15">
      <c r="A11" s="251" t="s">
        <v>127</v>
      </c>
      <c r="B11" s="55"/>
      <c r="C11" s="90">
        <v>-6444</v>
      </c>
      <c r="D11" s="55"/>
      <c r="E11" s="90">
        <v>-7246</v>
      </c>
    </row>
    <row r="12" spans="1:5" s="6" customFormat="1" ht="15">
      <c r="A12" s="251" t="s">
        <v>128</v>
      </c>
      <c r="B12" s="55"/>
      <c r="C12" s="90">
        <v>1957</v>
      </c>
      <c r="D12" s="55"/>
      <c r="E12" s="90">
        <v>2046</v>
      </c>
    </row>
    <row r="13" spans="1:5" s="6" customFormat="1" ht="15">
      <c r="A13" s="251" t="s">
        <v>129</v>
      </c>
      <c r="B13" s="55"/>
      <c r="C13" s="90">
        <v>-3201</v>
      </c>
      <c r="D13" s="55"/>
      <c r="E13" s="90">
        <v>-3463</v>
      </c>
    </row>
    <row r="14" spans="1:5" s="6" customFormat="1" ht="15">
      <c r="A14" s="251" t="s">
        <v>130</v>
      </c>
      <c r="B14" s="55"/>
      <c r="C14" s="90">
        <v>-999</v>
      </c>
      <c r="D14" s="55"/>
      <c r="E14" s="90">
        <v>-1525</v>
      </c>
    </row>
    <row r="15" spans="1:5" s="6" customFormat="1" ht="15">
      <c r="A15" s="251" t="s">
        <v>131</v>
      </c>
      <c r="B15" s="55"/>
      <c r="C15" s="90">
        <v>-284</v>
      </c>
      <c r="D15" s="55"/>
      <c r="E15" s="90">
        <v>-211</v>
      </c>
    </row>
    <row r="16" spans="1:5" ht="15">
      <c r="A16" s="251" t="s">
        <v>132</v>
      </c>
      <c r="B16" s="55"/>
      <c r="C16" s="90">
        <v>-960</v>
      </c>
      <c r="D16" s="55"/>
      <c r="E16" s="90">
        <v>-880</v>
      </c>
    </row>
    <row r="17" spans="1:5" s="6" customFormat="1" ht="14.25">
      <c r="A17" s="250" t="s">
        <v>133</v>
      </c>
      <c r="B17" s="55"/>
      <c r="C17" s="91">
        <f>SUM(C8:C16)</f>
        <v>45147</v>
      </c>
      <c r="D17" s="55"/>
      <c r="E17" s="91">
        <f>SUM(E8:E16)</f>
        <v>31441</v>
      </c>
    </row>
    <row r="18" spans="1:5" s="6" customFormat="1" ht="6" customHeight="1">
      <c r="A18" s="49"/>
      <c r="B18" s="55"/>
      <c r="C18" s="74"/>
      <c r="D18" s="55"/>
      <c r="E18" s="74"/>
    </row>
    <row r="19" spans="1:5" s="6" customFormat="1" ht="14.25">
      <c r="A19" s="305" t="s">
        <v>134</v>
      </c>
      <c r="B19" s="55"/>
      <c r="C19" s="74"/>
      <c r="D19" s="55"/>
      <c r="E19" s="74"/>
    </row>
    <row r="20" spans="1:5" ht="15">
      <c r="A20" s="251" t="s">
        <v>135</v>
      </c>
      <c r="B20" s="55"/>
      <c r="C20" s="90">
        <v>-12649</v>
      </c>
      <c r="D20" s="90"/>
      <c r="E20" s="90">
        <v>-6061</v>
      </c>
    </row>
    <row r="21" spans="1:5" ht="15">
      <c r="A21" s="251" t="s">
        <v>136</v>
      </c>
      <c r="B21" s="55"/>
      <c r="C21" s="90">
        <v>111</v>
      </c>
      <c r="D21" s="90"/>
      <c r="E21" s="90">
        <v>441</v>
      </c>
    </row>
    <row r="22" spans="1:5" ht="15">
      <c r="A22" s="251" t="s">
        <v>137</v>
      </c>
      <c r="B22" s="55"/>
      <c r="C22" s="90">
        <v>-29</v>
      </c>
      <c r="D22" s="90"/>
      <c r="E22" s="90">
        <v>-130</v>
      </c>
    </row>
    <row r="23" spans="1:5" ht="15">
      <c r="A23" s="56" t="s">
        <v>138</v>
      </c>
      <c r="B23" s="55"/>
      <c r="C23" s="90">
        <v>0</v>
      </c>
      <c r="D23" s="90"/>
      <c r="E23" s="90">
        <v>15</v>
      </c>
    </row>
    <row r="24" spans="1:5" ht="15">
      <c r="A24" s="251" t="s">
        <v>139</v>
      </c>
      <c r="B24" s="55"/>
      <c r="C24" s="90">
        <v>-4052</v>
      </c>
      <c r="D24" s="90"/>
      <c r="E24" s="90">
        <v>-2058</v>
      </c>
    </row>
    <row r="25" spans="1:5" ht="15">
      <c r="A25" s="251" t="s">
        <v>140</v>
      </c>
      <c r="B25" s="55"/>
      <c r="C25" s="90">
        <v>3080</v>
      </c>
      <c r="D25" s="90"/>
      <c r="E25" s="90">
        <v>0</v>
      </c>
    </row>
    <row r="26" spans="1:5" ht="15">
      <c r="A26" s="251" t="s">
        <v>141</v>
      </c>
      <c r="B26" s="55"/>
      <c r="C26" s="90">
        <v>-1377</v>
      </c>
      <c r="D26" s="90"/>
      <c r="E26" s="90">
        <v>-2080</v>
      </c>
    </row>
    <row r="27" spans="1:5" ht="15">
      <c r="A27" s="251" t="s">
        <v>142</v>
      </c>
      <c r="B27" s="55"/>
      <c r="C27" s="90">
        <v>731</v>
      </c>
      <c r="D27" s="90"/>
      <c r="E27" s="90">
        <v>744</v>
      </c>
    </row>
    <row r="28" spans="1:5" ht="15">
      <c r="A28" s="251" t="s">
        <v>143</v>
      </c>
      <c r="B28" s="55"/>
      <c r="C28" s="90">
        <v>-10013</v>
      </c>
      <c r="D28" s="90"/>
      <c r="E28" s="90">
        <v>-25662</v>
      </c>
    </row>
    <row r="29" spans="1:5" ht="15">
      <c r="A29" s="251" t="s">
        <v>144</v>
      </c>
      <c r="B29" s="55"/>
      <c r="C29" s="90">
        <v>1</v>
      </c>
      <c r="D29" s="90"/>
      <c r="E29" s="90">
        <v>18525</v>
      </c>
    </row>
    <row r="30" spans="1:5" ht="15">
      <c r="A30" s="54" t="s">
        <v>143</v>
      </c>
      <c r="B30" s="55"/>
      <c r="C30" s="90">
        <v>12</v>
      </c>
      <c r="D30" s="90"/>
      <c r="E30" s="90">
        <v>0</v>
      </c>
    </row>
    <row r="31" spans="1:5" ht="15">
      <c r="A31" s="54" t="s">
        <v>145</v>
      </c>
      <c r="B31" s="55"/>
      <c r="C31" s="90">
        <v>7444</v>
      </c>
      <c r="D31" s="90"/>
      <c r="E31" s="90">
        <v>7872</v>
      </c>
    </row>
    <row r="32" spans="1:5" ht="15">
      <c r="A32" s="54" t="s">
        <v>146</v>
      </c>
      <c r="B32" s="55"/>
      <c r="C32" s="90">
        <v>95</v>
      </c>
      <c r="D32" s="90"/>
      <c r="E32" s="90">
        <v>51</v>
      </c>
    </row>
    <row r="33" spans="1:5" ht="15">
      <c r="A33" s="56" t="s">
        <v>147</v>
      </c>
      <c r="B33" s="55"/>
      <c r="C33" s="90">
        <v>-108465</v>
      </c>
      <c r="D33" s="90"/>
      <c r="E33" s="90">
        <v>-5958</v>
      </c>
    </row>
    <row r="34" spans="1:5" ht="15">
      <c r="A34" s="251" t="s">
        <v>148</v>
      </c>
      <c r="B34" s="55"/>
      <c r="C34" s="90">
        <v>104655</v>
      </c>
      <c r="D34" s="90"/>
      <c r="E34" s="90">
        <v>23362</v>
      </c>
    </row>
    <row r="35" spans="1:5" ht="15">
      <c r="A35" s="252" t="s">
        <v>96</v>
      </c>
      <c r="B35" s="55"/>
      <c r="C35" s="90">
        <v>-2568</v>
      </c>
      <c r="D35" s="90"/>
      <c r="E35" s="90">
        <v>-784</v>
      </c>
    </row>
    <row r="36" spans="1:5" ht="15">
      <c r="A36" s="251" t="s">
        <v>149</v>
      </c>
      <c r="B36" s="55"/>
      <c r="C36" s="90">
        <v>0</v>
      </c>
      <c r="D36" s="90"/>
      <c r="E36" s="90">
        <v>281</v>
      </c>
    </row>
    <row r="37" spans="1:5" ht="15">
      <c r="A37" s="253" t="s">
        <v>150</v>
      </c>
      <c r="B37" s="55"/>
      <c r="C37" s="90">
        <v>3340</v>
      </c>
      <c r="D37" s="90"/>
      <c r="E37" s="90">
        <v>2777</v>
      </c>
    </row>
    <row r="38" spans="1:5" ht="15">
      <c r="A38" s="254" t="s">
        <v>132</v>
      </c>
      <c r="B38" s="55"/>
      <c r="C38" s="90">
        <v>-65</v>
      </c>
      <c r="D38" s="90"/>
      <c r="E38" s="90">
        <v>-107</v>
      </c>
    </row>
    <row r="39" spans="1:5" ht="15">
      <c r="A39" s="306" t="s">
        <v>151</v>
      </c>
      <c r="B39" s="55"/>
      <c r="C39" s="91">
        <f>SUM(C20:C38)</f>
        <v>-19749</v>
      </c>
      <c r="D39" s="55"/>
      <c r="E39" s="91">
        <f>SUM(E20:E38)</f>
        <v>11228</v>
      </c>
    </row>
    <row r="40" spans="1:6" ht="6" customHeight="1">
      <c r="A40" s="54"/>
      <c r="B40" s="55"/>
      <c r="C40" s="74"/>
      <c r="D40" s="55"/>
      <c r="E40" s="74"/>
      <c r="F40" s="4" t="s">
        <v>1</v>
      </c>
    </row>
    <row r="41" spans="1:5" ht="15">
      <c r="A41" s="305" t="s">
        <v>152</v>
      </c>
      <c r="B41" s="55"/>
      <c r="C41" s="75"/>
      <c r="D41" s="55"/>
      <c r="E41" s="75"/>
    </row>
    <row r="42" spans="1:5" ht="15">
      <c r="A42" s="251" t="s">
        <v>153</v>
      </c>
      <c r="B42" s="55"/>
      <c r="C42" s="90">
        <v>-7463</v>
      </c>
      <c r="D42" s="90"/>
      <c r="E42" s="90">
        <v>-7462</v>
      </c>
    </row>
    <row r="43" spans="1:5" ht="15">
      <c r="A43" s="251" t="s">
        <v>154</v>
      </c>
      <c r="B43" s="55"/>
      <c r="C43" s="90">
        <v>7866</v>
      </c>
      <c r="D43" s="90"/>
      <c r="E43" s="90">
        <v>13884</v>
      </c>
    </row>
    <row r="44" spans="1:8" ht="15">
      <c r="A44" s="251" t="s">
        <v>155</v>
      </c>
      <c r="B44" s="55"/>
      <c r="C44" s="90">
        <v>-3043</v>
      </c>
      <c r="D44" s="90"/>
      <c r="E44" s="90">
        <v>-34675</v>
      </c>
      <c r="H44" s="4" t="s">
        <v>1</v>
      </c>
    </row>
    <row r="45" spans="1:5" ht="15">
      <c r="A45" s="255" t="s">
        <v>156</v>
      </c>
      <c r="B45" s="55"/>
      <c r="C45" s="90">
        <v>-555</v>
      </c>
      <c r="D45" s="90"/>
      <c r="E45" s="90">
        <v>-902</v>
      </c>
    </row>
    <row r="46" spans="1:5" ht="15">
      <c r="A46" s="255" t="s">
        <v>103</v>
      </c>
      <c r="B46" s="55"/>
      <c r="C46" s="90">
        <v>1888</v>
      </c>
      <c r="D46" s="90"/>
      <c r="E46" s="90">
        <v>83</v>
      </c>
    </row>
    <row r="47" spans="1:5" ht="15">
      <c r="A47" s="253" t="s">
        <v>157</v>
      </c>
      <c r="B47" s="55"/>
      <c r="C47" s="90">
        <v>-17028</v>
      </c>
      <c r="D47" s="90"/>
      <c r="E47" s="90">
        <v>-1212</v>
      </c>
    </row>
    <row r="48" spans="1:5" ht="15">
      <c r="A48" s="255" t="s">
        <v>158</v>
      </c>
      <c r="B48" s="55"/>
      <c r="C48" s="90">
        <v>-13118</v>
      </c>
      <c r="D48" s="90"/>
      <c r="E48" s="90">
        <v>-9043</v>
      </c>
    </row>
    <row r="49" spans="1:5" ht="15">
      <c r="A49" s="251" t="s">
        <v>159</v>
      </c>
      <c r="B49" s="55"/>
      <c r="C49" s="90">
        <v>-4</v>
      </c>
      <c r="D49" s="90"/>
      <c r="E49" s="90">
        <v>-21</v>
      </c>
    </row>
    <row r="50" spans="1:5" s="6" customFormat="1" ht="14.25">
      <c r="A50" s="305" t="s">
        <v>160</v>
      </c>
      <c r="B50" s="55"/>
      <c r="C50" s="91">
        <f>SUM(C42:C49)</f>
        <v>-31457</v>
      </c>
      <c r="D50" s="55"/>
      <c r="E50" s="91">
        <f>SUM(E42:E49)</f>
        <v>-39348</v>
      </c>
    </row>
    <row r="51" spans="1:5" ht="6.75" customHeight="1">
      <c r="A51" s="57"/>
      <c r="B51" s="55"/>
      <c r="C51" s="90"/>
      <c r="D51" s="55"/>
      <c r="E51" s="90"/>
    </row>
    <row r="52" spans="1:5" s="23" customFormat="1" ht="16.5" customHeight="1">
      <c r="A52" s="306" t="s">
        <v>161</v>
      </c>
      <c r="B52" s="55"/>
      <c r="C52" s="96">
        <f>C50+C39+C17</f>
        <v>-6059</v>
      </c>
      <c r="D52" s="55"/>
      <c r="E52" s="96">
        <f>E50+E39+E17</f>
        <v>3321</v>
      </c>
    </row>
    <row r="53" spans="1:5" s="23" customFormat="1" ht="5.25" customHeight="1">
      <c r="A53" s="57"/>
      <c r="B53" s="55"/>
      <c r="C53" s="74"/>
      <c r="D53" s="55"/>
      <c r="E53" s="74"/>
    </row>
    <row r="54" spans="1:5" s="24" customFormat="1" ht="15">
      <c r="A54" s="307" t="s">
        <v>162</v>
      </c>
      <c r="B54" s="55"/>
      <c r="C54" s="90">
        <v>9275</v>
      </c>
      <c r="D54" s="55"/>
      <c r="E54" s="90">
        <v>5954</v>
      </c>
    </row>
    <row r="55" spans="2:5" s="24" customFormat="1" ht="6" customHeight="1">
      <c r="B55" s="55"/>
      <c r="C55" s="79"/>
      <c r="D55" s="55"/>
      <c r="E55" s="79"/>
    </row>
    <row r="56" spans="1:5" ht="15.75" thickBot="1">
      <c r="A56" s="305" t="s">
        <v>163</v>
      </c>
      <c r="B56" s="55">
        <v>27</v>
      </c>
      <c r="C56" s="117">
        <f>C54+C52</f>
        <v>3216</v>
      </c>
      <c r="D56" s="55"/>
      <c r="E56" s="117">
        <f>E54+E52</f>
        <v>9275</v>
      </c>
    </row>
    <row r="57" spans="1:5" ht="12" customHeight="1" thickTop="1">
      <c r="A57" s="58"/>
      <c r="B57" s="52"/>
      <c r="C57" s="187"/>
      <c r="D57" s="52"/>
      <c r="E57" s="187"/>
    </row>
    <row r="58" spans="1:5" ht="12" customHeight="1">
      <c r="A58" s="58"/>
      <c r="B58" s="52"/>
      <c r="C58" s="187"/>
      <c r="D58" s="52"/>
      <c r="E58" s="187"/>
    </row>
    <row r="59" spans="1:5" ht="15">
      <c r="A59" s="99" t="str">
        <f>SFP!A60</f>
        <v>Noty na stronach od 5 do 111 stanowią integralną część niniejszego sprawozdania finansowego.</v>
      </c>
      <c r="B59" s="52"/>
      <c r="C59" s="154"/>
      <c r="D59" s="52"/>
      <c r="E59" s="5"/>
    </row>
    <row r="60" spans="1:5" ht="15">
      <c r="A60" s="99"/>
      <c r="B60" s="52"/>
      <c r="C60" s="154"/>
      <c r="D60" s="52"/>
      <c r="E60" s="5"/>
    </row>
    <row r="61" spans="1:5" ht="15">
      <c r="A61" s="295" t="s">
        <v>27</v>
      </c>
      <c r="B61" s="52"/>
      <c r="C61" s="154"/>
      <c r="D61" s="52"/>
      <c r="E61" s="5"/>
    </row>
    <row r="62" spans="1:4" ht="15">
      <c r="A62" s="296" t="s">
        <v>20</v>
      </c>
      <c r="B62" s="59"/>
      <c r="C62" s="59"/>
      <c r="D62" s="59"/>
    </row>
    <row r="63" spans="1:4" ht="15">
      <c r="A63" s="295" t="s">
        <v>28</v>
      </c>
      <c r="B63" s="59"/>
      <c r="C63" s="59"/>
      <c r="D63" s="59"/>
    </row>
    <row r="64" spans="1:4" ht="15">
      <c r="A64" s="298" t="s">
        <v>29</v>
      </c>
      <c r="B64" s="59"/>
      <c r="C64" s="59"/>
      <c r="D64" s="59"/>
    </row>
    <row r="65" spans="1:4" ht="15">
      <c r="A65" s="297" t="s">
        <v>75</v>
      </c>
      <c r="B65" s="59"/>
      <c r="C65" s="59"/>
      <c r="D65" s="59"/>
    </row>
    <row r="66" spans="1:4" ht="15">
      <c r="A66" s="298" t="s">
        <v>31</v>
      </c>
      <c r="B66" s="59"/>
      <c r="C66" s="59"/>
      <c r="D66" s="59"/>
    </row>
    <row r="67" spans="1:4" ht="9.75" customHeight="1">
      <c r="A67" s="95"/>
      <c r="B67" s="59"/>
      <c r="C67" s="59"/>
      <c r="D67" s="59"/>
    </row>
    <row r="68" spans="1:4" ht="9.75" customHeight="1">
      <c r="A68" s="95"/>
      <c r="B68" s="59"/>
      <c r="C68" s="59"/>
      <c r="D68" s="59"/>
    </row>
    <row r="69" ht="15">
      <c r="A69" s="147"/>
    </row>
    <row r="70" ht="15">
      <c r="A70" s="100"/>
    </row>
    <row r="71" ht="15">
      <c r="A71" s="101"/>
    </row>
    <row r="72" ht="15">
      <c r="A72" s="114"/>
    </row>
    <row r="73" ht="15">
      <c r="A73" s="115"/>
    </row>
    <row r="74" ht="15">
      <c r="A74" s="114"/>
    </row>
    <row r="75" ht="15">
      <c r="A75" s="116"/>
    </row>
    <row r="76" ht="15">
      <c r="A76" s="116"/>
    </row>
  </sheetData>
  <sheetProtection/>
  <mergeCells count="4">
    <mergeCell ref="A2:E2"/>
    <mergeCell ref="A1:F1"/>
    <mergeCell ref="A4:A5"/>
    <mergeCell ref="B4:B5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80" zoomScaleSheetLayoutView="80" zoomScalePageLayoutView="0" workbookViewId="0" topLeftCell="A13">
      <selection activeCell="I46" sqref="I46:M46"/>
    </sheetView>
  </sheetViews>
  <sheetFormatPr defaultColWidth="9.140625" defaultRowHeight="12.75"/>
  <cols>
    <col min="1" max="1" width="67.57421875" style="11" customWidth="1"/>
    <col min="2" max="2" width="8.8515625" style="11" customWidth="1"/>
    <col min="3" max="3" width="12.00390625" style="11" customWidth="1"/>
    <col min="4" max="4" width="0.5625" style="11" customWidth="1"/>
    <col min="5" max="5" width="12.00390625" style="11" customWidth="1"/>
    <col min="6" max="6" width="0.71875" style="11" customWidth="1"/>
    <col min="7" max="7" width="11.8515625" style="11" customWidth="1"/>
    <col min="8" max="8" width="0.5625" style="11" customWidth="1"/>
    <col min="9" max="9" width="15.00390625" style="11" customWidth="1"/>
    <col min="10" max="10" width="0.5625" style="11" customWidth="1"/>
    <col min="11" max="11" width="13.8515625" style="11" customWidth="1"/>
    <col min="12" max="12" width="0.85546875" style="11" customWidth="1"/>
    <col min="13" max="13" width="14.57421875" style="11" customWidth="1"/>
    <col min="14" max="14" width="0.2890625" style="11" customWidth="1"/>
    <col min="15" max="15" width="11.57421875" style="11" customWidth="1"/>
    <col min="16" max="16" width="0.42578125" style="11" customWidth="1"/>
    <col min="17" max="17" width="13.57421875" style="11" customWidth="1"/>
    <col min="18" max="18" width="9.57421875" style="11" bestFit="1" customWidth="1"/>
    <col min="19" max="16384" width="9.140625" style="11" customWidth="1"/>
  </cols>
  <sheetData>
    <row r="1" spans="1:17" ht="18" customHeight="1">
      <c r="A1" s="279" t="s">
        <v>45</v>
      </c>
      <c r="B1" s="279"/>
      <c r="C1" s="279"/>
      <c r="D1" s="279"/>
      <c r="E1" s="279"/>
      <c r="F1" s="279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308" t="s">
        <v>165</v>
      </c>
      <c r="B2" s="308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18" customHeight="1">
      <c r="A3" s="106" t="str">
        <f>CFS!A3</f>
        <v>za rok zakończony dnia 31 grudnia 2017 roku </v>
      </c>
      <c r="B3" s="2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6.75" customHeight="1">
      <c r="A4" s="21"/>
      <c r="B4" s="2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37" customFormat="1" ht="15" customHeight="1">
      <c r="A5" s="303"/>
      <c r="B5" s="303" t="s">
        <v>76</v>
      </c>
      <c r="C5" s="283" t="s">
        <v>191</v>
      </c>
      <c r="D5" s="135"/>
      <c r="E5" s="285" t="s">
        <v>103</v>
      </c>
      <c r="F5" s="135"/>
      <c r="G5" s="283" t="s">
        <v>192</v>
      </c>
      <c r="H5" s="136"/>
      <c r="I5" s="283" t="s">
        <v>193</v>
      </c>
      <c r="J5" s="135"/>
      <c r="K5" s="283" t="s">
        <v>194</v>
      </c>
      <c r="L5" s="136"/>
      <c r="M5" s="283" t="s">
        <v>195</v>
      </c>
      <c r="N5" s="136"/>
      <c r="O5" s="283" t="s">
        <v>105</v>
      </c>
      <c r="P5" s="136"/>
      <c r="Q5" s="283" t="s">
        <v>196</v>
      </c>
    </row>
    <row r="6" spans="1:17" s="140" customFormat="1" ht="54" customHeight="1">
      <c r="A6" s="303"/>
      <c r="B6" s="303"/>
      <c r="C6" s="312"/>
      <c r="D6" s="138"/>
      <c r="E6" s="312"/>
      <c r="F6" s="138"/>
      <c r="G6" s="284"/>
      <c r="H6" s="139"/>
      <c r="I6" s="284"/>
      <c r="J6" s="138"/>
      <c r="K6" s="284"/>
      <c r="L6" s="139"/>
      <c r="M6" s="284"/>
      <c r="N6" s="139"/>
      <c r="O6" s="284"/>
      <c r="P6" s="139"/>
      <c r="Q6" s="284"/>
    </row>
    <row r="7" spans="1:17" s="28" customFormat="1" ht="15">
      <c r="A7" s="158"/>
      <c r="B7" s="134"/>
      <c r="C7" s="26" t="s">
        <v>0</v>
      </c>
      <c r="D7" s="26"/>
      <c r="E7" s="26" t="s">
        <v>0</v>
      </c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 t="s">
        <v>0</v>
      </c>
      <c r="N7" s="26"/>
      <c r="O7" s="26" t="s">
        <v>0</v>
      </c>
      <c r="P7" s="26"/>
      <c r="Q7" s="26" t="s">
        <v>0</v>
      </c>
    </row>
    <row r="8" spans="1:17" s="25" customFormat="1" ht="9" customHeight="1">
      <c r="A8" s="38"/>
      <c r="B8" s="3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6"/>
      <c r="Q8" s="177"/>
    </row>
    <row r="9" spans="1:19" s="17" customFormat="1" ht="18" customHeight="1">
      <c r="A9" s="47" t="s">
        <v>166</v>
      </c>
      <c r="B9" s="65"/>
      <c r="C9" s="194">
        <v>134798</v>
      </c>
      <c r="D9" s="193"/>
      <c r="E9" s="194">
        <v>-17597</v>
      </c>
      <c r="F9" s="193"/>
      <c r="G9" s="194">
        <v>45256</v>
      </c>
      <c r="H9" s="193"/>
      <c r="I9" s="194">
        <v>22286</v>
      </c>
      <c r="J9" s="26"/>
      <c r="K9" s="194">
        <v>1290</v>
      </c>
      <c r="L9" s="193"/>
      <c r="M9" s="194">
        <v>215395</v>
      </c>
      <c r="N9" s="193"/>
      <c r="O9" s="194">
        <v>30198</v>
      </c>
      <c r="P9" s="193"/>
      <c r="Q9" s="194">
        <f>SUM(C9:P9)</f>
        <v>431626</v>
      </c>
      <c r="R9" s="148"/>
      <c r="S9" s="148"/>
    </row>
    <row r="10" spans="1:19" s="17" customFormat="1" ht="18" customHeight="1">
      <c r="A10" s="205" t="s">
        <v>167</v>
      </c>
      <c r="B10" s="206">
        <v>40</v>
      </c>
      <c r="C10" s="151">
        <v>0</v>
      </c>
      <c r="D10" s="151"/>
      <c r="E10" s="151">
        <v>-107</v>
      </c>
      <c r="F10" s="151"/>
      <c r="G10" s="151">
        <v>0</v>
      </c>
      <c r="H10" s="151"/>
      <c r="I10" s="151">
        <v>0</v>
      </c>
      <c r="J10" s="207"/>
      <c r="K10" s="151">
        <v>0</v>
      </c>
      <c r="L10" s="151"/>
      <c r="M10" s="151">
        <v>0</v>
      </c>
      <c r="N10" s="151"/>
      <c r="O10" s="151">
        <v>11071</v>
      </c>
      <c r="P10" s="151"/>
      <c r="Q10" s="151">
        <f>SUM(C10:P10)</f>
        <v>10964</v>
      </c>
      <c r="R10" s="148"/>
      <c r="S10" s="148"/>
    </row>
    <row r="11" spans="1:19" s="17" customFormat="1" ht="18" customHeight="1" thickBot="1">
      <c r="A11" s="47" t="s">
        <v>166</v>
      </c>
      <c r="B11" s="206"/>
      <c r="C11" s="208">
        <f>SUM(C9:C10)</f>
        <v>134798</v>
      </c>
      <c r="D11" s="151"/>
      <c r="E11" s="208">
        <f>SUM(E9:E10)</f>
        <v>-17704</v>
      </c>
      <c r="F11" s="151"/>
      <c r="G11" s="208">
        <f>SUM(G9:G10)</f>
        <v>45256</v>
      </c>
      <c r="H11" s="151"/>
      <c r="I11" s="208">
        <f>SUM(I9:I10)</f>
        <v>22286</v>
      </c>
      <c r="J11" s="207"/>
      <c r="K11" s="208">
        <f>SUM(K9:K10)</f>
        <v>1290</v>
      </c>
      <c r="L11" s="151"/>
      <c r="M11" s="208">
        <f>SUM(M9:M10)</f>
        <v>215395</v>
      </c>
      <c r="N11" s="151"/>
      <c r="O11" s="208">
        <f>SUM(O9:O10)</f>
        <v>41269</v>
      </c>
      <c r="P11" s="151"/>
      <c r="Q11" s="208">
        <f>SUM(Q9:Q10)</f>
        <v>442590</v>
      </c>
      <c r="R11" s="148"/>
      <c r="S11" s="148"/>
    </row>
    <row r="12" spans="1:17" s="17" customFormat="1" ht="15.75" thickTop="1">
      <c r="A12" s="267" t="s">
        <v>168</v>
      </c>
      <c r="B12" s="267"/>
      <c r="C12" s="43"/>
      <c r="D12" s="43"/>
      <c r="E12" s="16"/>
      <c r="F12" s="16"/>
      <c r="Q12" s="148"/>
    </row>
    <row r="13" spans="1:17" s="17" customFormat="1" ht="15">
      <c r="A13" s="256" t="s">
        <v>169</v>
      </c>
      <c r="B13" s="19"/>
      <c r="C13" s="64">
        <v>0</v>
      </c>
      <c r="D13" s="64"/>
      <c r="E13" s="64">
        <v>-1212</v>
      </c>
      <c r="F13" s="64"/>
      <c r="G13" s="64">
        <v>0</v>
      </c>
      <c r="H13" s="64"/>
      <c r="I13" s="64">
        <v>0</v>
      </c>
      <c r="J13" s="64"/>
      <c r="K13" s="64">
        <v>0</v>
      </c>
      <c r="L13" s="64"/>
      <c r="M13" s="64">
        <v>0</v>
      </c>
      <c r="N13" s="64"/>
      <c r="O13" s="64">
        <v>0</v>
      </c>
      <c r="P13" s="64"/>
      <c r="Q13" s="64">
        <f>SUM(C13:P13)</f>
        <v>-1212</v>
      </c>
    </row>
    <row r="14" spans="1:17" s="17" customFormat="1" ht="5.25" customHeight="1">
      <c r="A14" s="143"/>
      <c r="B14" s="19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s="17" customFormat="1" ht="15">
      <c r="A15" s="62" t="s">
        <v>170</v>
      </c>
      <c r="B15" s="19"/>
      <c r="C15" s="63">
        <v>0</v>
      </c>
      <c r="D15" s="64"/>
      <c r="E15" s="63">
        <v>0</v>
      </c>
      <c r="F15" s="64"/>
      <c r="G15" s="63">
        <f>G16</f>
        <v>2585</v>
      </c>
      <c r="H15" s="64"/>
      <c r="I15" s="63">
        <v>0</v>
      </c>
      <c r="J15" s="64"/>
      <c r="K15" s="63">
        <v>0</v>
      </c>
      <c r="L15" s="64"/>
      <c r="M15" s="63">
        <f>M16</f>
        <v>14191</v>
      </c>
      <c r="N15" s="64"/>
      <c r="O15" s="63">
        <f>O16+O17</f>
        <v>-25846</v>
      </c>
      <c r="P15" s="64"/>
      <c r="Q15" s="63">
        <f>G15+M15+O15</f>
        <v>-9070</v>
      </c>
    </row>
    <row r="16" spans="1:17" s="17" customFormat="1" ht="15">
      <c r="A16" s="92" t="s">
        <v>171</v>
      </c>
      <c r="B16" s="93"/>
      <c r="C16" s="156">
        <v>0</v>
      </c>
      <c r="D16" s="156"/>
      <c r="E16" s="156">
        <v>0</v>
      </c>
      <c r="F16" s="156"/>
      <c r="G16" s="156">
        <v>2585</v>
      </c>
      <c r="H16" s="156"/>
      <c r="I16" s="156">
        <v>0</v>
      </c>
      <c r="J16" s="156"/>
      <c r="K16" s="156">
        <v>0</v>
      </c>
      <c r="L16" s="156"/>
      <c r="M16" s="156">
        <v>14191</v>
      </c>
      <c r="N16" s="156"/>
      <c r="O16" s="156">
        <f>-G16-M16</f>
        <v>-16776</v>
      </c>
      <c r="P16" s="156"/>
      <c r="Q16" s="64">
        <f>SUM(C16:P16)</f>
        <v>0</v>
      </c>
    </row>
    <row r="17" spans="1:17" s="17" customFormat="1" ht="15">
      <c r="A17" s="92" t="s">
        <v>172</v>
      </c>
      <c r="B17" s="93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>
        <v>-9070</v>
      </c>
      <c r="P17" s="156"/>
      <c r="Q17" s="64"/>
    </row>
    <row r="18" spans="1:17" s="17" customFormat="1" ht="16.5" customHeight="1">
      <c r="A18" s="165" t="s">
        <v>173</v>
      </c>
      <c r="B18" s="164"/>
      <c r="C18" s="166">
        <v>0</v>
      </c>
      <c r="D18" s="163"/>
      <c r="E18" s="166">
        <v>0</v>
      </c>
      <c r="F18" s="163"/>
      <c r="G18" s="166">
        <v>0</v>
      </c>
      <c r="H18" s="163"/>
      <c r="I18" s="166">
        <f>I21+I22</f>
        <v>2366</v>
      </c>
      <c r="J18" s="163"/>
      <c r="K18" s="166">
        <f>K21+K22</f>
        <v>1515</v>
      </c>
      <c r="L18" s="163"/>
      <c r="M18" s="166">
        <v>0</v>
      </c>
      <c r="N18" s="163"/>
      <c r="O18" s="166">
        <v>37650</v>
      </c>
      <c r="P18" s="163"/>
      <c r="Q18" s="166">
        <f>SUM(C18:P18)</f>
        <v>41531</v>
      </c>
    </row>
    <row r="19" spans="1:17" s="17" customFormat="1" ht="16.5" customHeight="1">
      <c r="A19" s="205" t="s">
        <v>167</v>
      </c>
      <c r="B19" s="221" t="s">
        <v>9</v>
      </c>
      <c r="C19" s="163"/>
      <c r="D19" s="163"/>
      <c r="E19" s="213">
        <v>107</v>
      </c>
      <c r="F19" s="163"/>
      <c r="G19" s="163"/>
      <c r="H19" s="163"/>
      <c r="I19" s="163"/>
      <c r="J19" s="163"/>
      <c r="K19" s="163"/>
      <c r="L19" s="163"/>
      <c r="M19" s="163"/>
      <c r="N19" s="163"/>
      <c r="O19" s="213">
        <f>-10424-107</f>
        <v>-10531</v>
      </c>
      <c r="P19" s="163"/>
      <c r="Q19" s="213">
        <f>SUM(C19:P19)</f>
        <v>-10424</v>
      </c>
    </row>
    <row r="20" spans="1:17" s="17" customFormat="1" ht="16.5" customHeight="1">
      <c r="A20" s="257" t="s">
        <v>182</v>
      </c>
      <c r="B20" s="164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>
        <f>O18+O19</f>
        <v>27119</v>
      </c>
      <c r="P20" s="163"/>
      <c r="Q20" s="163"/>
    </row>
    <row r="21" spans="1:17" s="17" customFormat="1" ht="15">
      <c r="A21" s="258" t="s">
        <v>177</v>
      </c>
      <c r="B21" s="19"/>
      <c r="C21" s="156">
        <v>0</v>
      </c>
      <c r="D21" s="156"/>
      <c r="E21" s="156">
        <v>0</v>
      </c>
      <c r="F21" s="156"/>
      <c r="G21" s="156">
        <v>0</v>
      </c>
      <c r="H21" s="156"/>
      <c r="I21" s="156">
        <v>0</v>
      </c>
      <c r="J21" s="156"/>
      <c r="K21" s="156">
        <v>0</v>
      </c>
      <c r="L21" s="156"/>
      <c r="M21" s="156">
        <v>0</v>
      </c>
      <c r="N21" s="156"/>
      <c r="O21" s="156">
        <v>38669</v>
      </c>
      <c r="P21" s="156"/>
      <c r="Q21" s="156">
        <f>SUM(C21:P21)</f>
        <v>38669</v>
      </c>
    </row>
    <row r="22" spans="1:17" s="17" customFormat="1" ht="18.75" customHeight="1">
      <c r="A22" s="258" t="s">
        <v>176</v>
      </c>
      <c r="B22" s="19"/>
      <c r="C22" s="156">
        <v>0</v>
      </c>
      <c r="D22" s="156"/>
      <c r="E22" s="156">
        <v>0</v>
      </c>
      <c r="F22" s="156"/>
      <c r="G22" s="156">
        <v>0</v>
      </c>
      <c r="H22" s="156"/>
      <c r="I22" s="156">
        <v>2366</v>
      </c>
      <c r="J22" s="156"/>
      <c r="K22" s="156">
        <v>1515</v>
      </c>
      <c r="L22" s="156"/>
      <c r="M22" s="156">
        <v>0</v>
      </c>
      <c r="N22" s="156"/>
      <c r="O22" s="156">
        <f>-120-14</f>
        <v>-134</v>
      </c>
      <c r="P22" s="156"/>
      <c r="Q22" s="156">
        <f>SUM(C22:P22)</f>
        <v>3747</v>
      </c>
    </row>
    <row r="23" spans="1:17" s="17" customFormat="1" ht="15">
      <c r="A23" s="259" t="s">
        <v>175</v>
      </c>
      <c r="B23" s="19"/>
      <c r="C23" s="64">
        <v>0</v>
      </c>
      <c r="D23" s="64"/>
      <c r="E23" s="64">
        <v>0</v>
      </c>
      <c r="F23" s="64"/>
      <c r="G23" s="64">
        <v>0</v>
      </c>
      <c r="H23" s="64"/>
      <c r="I23" s="64">
        <v>-481</v>
      </c>
      <c r="J23" s="64"/>
      <c r="K23" s="64">
        <v>0</v>
      </c>
      <c r="L23" s="64"/>
      <c r="M23" s="64">
        <v>0</v>
      </c>
      <c r="N23" s="64"/>
      <c r="O23" s="64">
        <f>-I23</f>
        <v>481</v>
      </c>
      <c r="P23" s="64"/>
      <c r="Q23" s="64">
        <f>I23+O23</f>
        <v>0</v>
      </c>
    </row>
    <row r="24" spans="1:17" s="17" customFormat="1" ht="20.25" customHeight="1">
      <c r="A24" s="260" t="s">
        <v>181</v>
      </c>
      <c r="B24" s="65"/>
      <c r="C24" s="185">
        <f>C11</f>
        <v>134798</v>
      </c>
      <c r="D24" s="183"/>
      <c r="E24" s="185">
        <f>E9+E13</f>
        <v>-18809</v>
      </c>
      <c r="F24" s="183"/>
      <c r="G24" s="185">
        <f>G11+G15</f>
        <v>47841</v>
      </c>
      <c r="H24" s="184"/>
      <c r="I24" s="185">
        <f>I11+I23+I18</f>
        <v>24171</v>
      </c>
      <c r="J24" s="184"/>
      <c r="K24" s="185">
        <f>K11+K18+K23</f>
        <v>2805</v>
      </c>
      <c r="L24" s="184"/>
      <c r="M24" s="185">
        <f>M11+M15</f>
        <v>229586</v>
      </c>
      <c r="N24" s="184"/>
      <c r="O24" s="185">
        <v>42483</v>
      </c>
      <c r="P24" s="184"/>
      <c r="Q24" s="185">
        <v>462875</v>
      </c>
    </row>
    <row r="25" spans="1:17" s="17" customFormat="1" ht="18" customHeight="1">
      <c r="A25" s="205" t="s">
        <v>167</v>
      </c>
      <c r="B25" s="222">
        <v>40</v>
      </c>
      <c r="C25" s="183"/>
      <c r="D25" s="183"/>
      <c r="E25" s="183">
        <f>E10+E19</f>
        <v>0</v>
      </c>
      <c r="F25" s="183"/>
      <c r="G25" s="183"/>
      <c r="H25" s="184"/>
      <c r="I25" s="209"/>
      <c r="J25" s="184"/>
      <c r="K25" s="183">
        <v>0</v>
      </c>
      <c r="L25" s="184"/>
      <c r="M25" s="210">
        <v>0</v>
      </c>
      <c r="N25" s="184"/>
      <c r="O25" s="209">
        <f>O10+O19</f>
        <v>540</v>
      </c>
      <c r="P25" s="184"/>
      <c r="Q25" s="209">
        <f>SUM(O25:P25)</f>
        <v>540</v>
      </c>
    </row>
    <row r="26" spans="1:17" s="17" customFormat="1" ht="16.5" customHeight="1" thickBot="1">
      <c r="A26" s="47" t="s">
        <v>180</v>
      </c>
      <c r="B26" s="221" t="s">
        <v>9</v>
      </c>
      <c r="C26" s="211">
        <f>SUM(C24:C25)</f>
        <v>134798</v>
      </c>
      <c r="D26" s="183"/>
      <c r="E26" s="211">
        <f>SUM(E24:E25)</f>
        <v>-18809</v>
      </c>
      <c r="F26" s="183"/>
      <c r="G26" s="211">
        <f>SUM(G24:G25)</f>
        <v>47841</v>
      </c>
      <c r="H26" s="184"/>
      <c r="I26" s="211">
        <f>SUM(I24:I25)</f>
        <v>24171</v>
      </c>
      <c r="J26" s="184"/>
      <c r="K26" s="211">
        <f>SUM(K24:K25)</f>
        <v>2805</v>
      </c>
      <c r="L26" s="184"/>
      <c r="M26" s="211">
        <f>SUM(M24:M25)</f>
        <v>229586</v>
      </c>
      <c r="N26" s="184"/>
      <c r="O26" s="211">
        <f>SUM(O24:O25)</f>
        <v>43023</v>
      </c>
      <c r="P26" s="184"/>
      <c r="Q26" s="211">
        <f>SUM(Q24:Q25)</f>
        <v>463415</v>
      </c>
    </row>
    <row r="27" spans="1:17" s="17" customFormat="1" ht="18" customHeight="1" thickTop="1">
      <c r="A27" s="282" t="s">
        <v>183</v>
      </c>
      <c r="B27" s="311"/>
      <c r="C27" s="43"/>
      <c r="D27" s="43"/>
      <c r="E27" s="16"/>
      <c r="F27" s="16"/>
      <c r="Q27" s="148"/>
    </row>
    <row r="28" spans="1:17" s="17" customFormat="1" ht="18" customHeight="1">
      <c r="A28" s="205" t="s">
        <v>167</v>
      </c>
      <c r="B28" s="221" t="s">
        <v>9</v>
      </c>
      <c r="C28" s="223">
        <v>0</v>
      </c>
      <c r="D28" s="43"/>
      <c r="E28" s="228">
        <v>602</v>
      </c>
      <c r="F28" s="16"/>
      <c r="G28" s="229">
        <v>0</v>
      </c>
      <c r="I28" s="229">
        <v>0</v>
      </c>
      <c r="K28" s="229">
        <v>0</v>
      </c>
      <c r="M28" s="229">
        <v>0</v>
      </c>
      <c r="O28" s="149">
        <f>-C28-G28-I28-E28</f>
        <v>-602</v>
      </c>
      <c r="Q28" s="230">
        <f>SUM(C28:P28)</f>
        <v>0</v>
      </c>
    </row>
    <row r="29" spans="1:17" s="17" customFormat="1" ht="18" customHeight="1">
      <c r="A29" s="205" t="s">
        <v>184</v>
      </c>
      <c r="B29" s="221"/>
      <c r="C29" s="231"/>
      <c r="D29" s="43"/>
      <c r="E29" s="234">
        <f>E30+E31</f>
        <v>-15627</v>
      </c>
      <c r="F29" s="16"/>
      <c r="G29" s="232"/>
      <c r="I29" s="233"/>
      <c r="K29" s="232"/>
      <c r="M29" s="232"/>
      <c r="O29" s="234">
        <f>O30+O31</f>
        <v>479</v>
      </c>
      <c r="Q29" s="240">
        <f>SUM(E29:P29)</f>
        <v>-15148</v>
      </c>
    </row>
    <row r="30" spans="1:17" s="17" customFormat="1" ht="18" customHeight="1">
      <c r="A30" s="205" t="s">
        <v>185</v>
      </c>
      <c r="B30" s="221"/>
      <c r="C30" s="223"/>
      <c r="D30" s="43"/>
      <c r="E30" s="156">
        <v>-17026</v>
      </c>
      <c r="F30" s="235"/>
      <c r="G30" s="236"/>
      <c r="H30" s="237"/>
      <c r="I30" s="238"/>
      <c r="J30" s="237"/>
      <c r="K30" s="236"/>
      <c r="L30" s="237"/>
      <c r="M30" s="236"/>
      <c r="N30" s="237"/>
      <c r="O30" s="239">
        <v>0</v>
      </c>
      <c r="P30" s="237"/>
      <c r="Q30" s="156">
        <f>SUM(E30:P30)</f>
        <v>-17026</v>
      </c>
    </row>
    <row r="31" spans="1:17" s="17" customFormat="1" ht="15" customHeight="1">
      <c r="A31" s="266" t="s">
        <v>186</v>
      </c>
      <c r="B31" s="19"/>
      <c r="C31" s="64">
        <v>0</v>
      </c>
      <c r="D31" s="64"/>
      <c r="E31" s="156">
        <v>1399</v>
      </c>
      <c r="F31" s="156"/>
      <c r="G31" s="156">
        <v>0</v>
      </c>
      <c r="H31" s="156"/>
      <c r="I31" s="156">
        <v>0</v>
      </c>
      <c r="J31" s="156"/>
      <c r="K31" s="156">
        <v>0</v>
      </c>
      <c r="L31" s="156"/>
      <c r="M31" s="156">
        <v>0</v>
      </c>
      <c r="N31" s="156"/>
      <c r="O31" s="156">
        <v>479</v>
      </c>
      <c r="P31" s="156"/>
      <c r="Q31" s="156">
        <f>SUM(C31:P31)</f>
        <v>1878</v>
      </c>
    </row>
    <row r="32" spans="1:17" s="17" customFormat="1" ht="15" customHeight="1">
      <c r="A32" s="62" t="s">
        <v>170</v>
      </c>
      <c r="B32" s="19"/>
      <c r="C32" s="63">
        <v>0</v>
      </c>
      <c r="D32" s="64"/>
      <c r="E32" s="63">
        <v>0</v>
      </c>
      <c r="F32" s="64"/>
      <c r="G32" s="63">
        <f>G33</f>
        <v>3825</v>
      </c>
      <c r="H32" s="64"/>
      <c r="I32" s="63">
        <v>0</v>
      </c>
      <c r="J32" s="64"/>
      <c r="K32" s="63">
        <v>0</v>
      </c>
      <c r="L32" s="64"/>
      <c r="M32" s="63">
        <f>M33</f>
        <v>21495</v>
      </c>
      <c r="N32" s="64"/>
      <c r="O32" s="63">
        <f>O33+O34</f>
        <v>-38250</v>
      </c>
      <c r="P32" s="64"/>
      <c r="Q32" s="63">
        <f>G32+M32+O32</f>
        <v>-12930</v>
      </c>
    </row>
    <row r="33" spans="1:17" s="17" customFormat="1" ht="15" customHeight="1">
      <c r="A33" s="92" t="s">
        <v>171</v>
      </c>
      <c r="B33" s="93"/>
      <c r="C33" s="156">
        <v>0</v>
      </c>
      <c r="D33" s="156"/>
      <c r="E33" s="156">
        <v>0</v>
      </c>
      <c r="F33" s="156"/>
      <c r="G33" s="156">
        <v>3825</v>
      </c>
      <c r="H33" s="156"/>
      <c r="I33" s="156">
        <v>0</v>
      </c>
      <c r="J33" s="156"/>
      <c r="K33" s="156">
        <v>0</v>
      </c>
      <c r="L33" s="156"/>
      <c r="M33" s="156">
        <v>21495</v>
      </c>
      <c r="N33" s="156"/>
      <c r="O33" s="156">
        <f>-G33-M33</f>
        <v>-25320</v>
      </c>
      <c r="P33" s="156"/>
      <c r="Q33" s="64">
        <f>SUM(C33:P33)</f>
        <v>0</v>
      </c>
    </row>
    <row r="34" spans="1:17" s="17" customFormat="1" ht="15" customHeight="1">
      <c r="A34" s="92" t="s">
        <v>187</v>
      </c>
      <c r="B34" s="93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>
        <v>-12930</v>
      </c>
      <c r="P34" s="156"/>
      <c r="Q34" s="64"/>
    </row>
    <row r="35" spans="1:17" s="17" customFormat="1" ht="8.25" customHeight="1">
      <c r="A35" s="143"/>
      <c r="B35" s="19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s="17" customFormat="1" ht="18.75" customHeight="1">
      <c r="A36" s="257" t="s">
        <v>188</v>
      </c>
      <c r="B36" s="164"/>
      <c r="C36" s="166">
        <f>+C37+C38</f>
        <v>0</v>
      </c>
      <c r="D36" s="163"/>
      <c r="E36" s="166">
        <f>+E37+E38</f>
        <v>0</v>
      </c>
      <c r="F36" s="163"/>
      <c r="G36" s="166">
        <f>+G37+G38</f>
        <v>0</v>
      </c>
      <c r="H36" s="163"/>
      <c r="I36" s="166">
        <f>I38</f>
        <v>-39</v>
      </c>
      <c r="J36" s="163"/>
      <c r="K36" s="166">
        <f>+K37+K38</f>
        <v>1284</v>
      </c>
      <c r="L36" s="163"/>
      <c r="M36" s="166">
        <v>0</v>
      </c>
      <c r="N36" s="163"/>
      <c r="O36" s="166">
        <f>+O37+O38</f>
        <v>41675</v>
      </c>
      <c r="P36" s="163"/>
      <c r="Q36" s="166">
        <f>SUM(C36:P36)</f>
        <v>42920</v>
      </c>
    </row>
    <row r="37" spans="1:17" s="17" customFormat="1" ht="15.75" customHeight="1">
      <c r="A37" s="258" t="s">
        <v>189</v>
      </c>
      <c r="B37" s="19"/>
      <c r="C37" s="156">
        <v>0</v>
      </c>
      <c r="D37" s="156"/>
      <c r="E37" s="156">
        <v>0</v>
      </c>
      <c r="F37" s="156"/>
      <c r="G37" s="156">
        <v>0</v>
      </c>
      <c r="H37" s="156"/>
      <c r="I37" s="156">
        <v>0</v>
      </c>
      <c r="J37" s="156"/>
      <c r="K37" s="156">
        <v>0</v>
      </c>
      <c r="L37" s="156"/>
      <c r="M37" s="156">
        <v>0</v>
      </c>
      <c r="N37" s="156"/>
      <c r="O37" s="156">
        <v>42140</v>
      </c>
      <c r="P37" s="156"/>
      <c r="Q37" s="156">
        <f>SUM(C37:P37)</f>
        <v>42140</v>
      </c>
    </row>
    <row r="38" spans="1:17" s="17" customFormat="1" ht="16.5" customHeight="1">
      <c r="A38" s="258" t="s">
        <v>174</v>
      </c>
      <c r="B38" s="19"/>
      <c r="C38" s="156">
        <v>0</v>
      </c>
      <c r="D38" s="156"/>
      <c r="E38" s="156">
        <v>0</v>
      </c>
      <c r="F38" s="156"/>
      <c r="G38" s="156">
        <v>0</v>
      </c>
      <c r="H38" s="156"/>
      <c r="I38" s="156">
        <f>'IS'!C33+'IS'!C35</f>
        <v>-39</v>
      </c>
      <c r="J38" s="156"/>
      <c r="K38" s="156">
        <f>'IS'!C38</f>
        <v>1284</v>
      </c>
      <c r="L38" s="227"/>
      <c r="M38" s="156">
        <v>0</v>
      </c>
      <c r="N38" s="227"/>
      <c r="O38" s="156">
        <f>'IS'!C34</f>
        <v>-465</v>
      </c>
      <c r="P38" s="227"/>
      <c r="Q38" s="156">
        <f>SUM(C38:P38)</f>
        <v>780</v>
      </c>
    </row>
    <row r="39" spans="1:17" s="17" customFormat="1" ht="16.5" customHeight="1">
      <c r="A39" s="259" t="s">
        <v>175</v>
      </c>
      <c r="B39" s="19"/>
      <c r="C39" s="64">
        <v>0</v>
      </c>
      <c r="D39" s="64"/>
      <c r="E39" s="64">
        <v>0</v>
      </c>
      <c r="F39" s="64"/>
      <c r="G39" s="64">
        <v>0</v>
      </c>
      <c r="H39" s="64"/>
      <c r="I39" s="64">
        <v>-293</v>
      </c>
      <c r="J39" s="64"/>
      <c r="K39" s="64">
        <v>0</v>
      </c>
      <c r="L39" s="64"/>
      <c r="M39" s="64">
        <v>0</v>
      </c>
      <c r="N39" s="64"/>
      <c r="O39" s="64">
        <f>-I39</f>
        <v>293</v>
      </c>
      <c r="P39" s="64"/>
      <c r="Q39" s="64">
        <f>I39+O39</f>
        <v>0</v>
      </c>
    </row>
    <row r="40" spans="1:19" s="17" customFormat="1" ht="18.75" customHeight="1" thickBot="1">
      <c r="A40" s="260" t="s">
        <v>190</v>
      </c>
      <c r="B40" s="65">
        <v>28</v>
      </c>
      <c r="C40" s="155">
        <f>C26</f>
        <v>134798</v>
      </c>
      <c r="D40" s="43"/>
      <c r="E40" s="155">
        <f>E26+E28+E29</f>
        <v>-33834</v>
      </c>
      <c r="F40" s="196"/>
      <c r="G40" s="155">
        <f>G26+G32</f>
        <v>51666</v>
      </c>
      <c r="H40" s="157"/>
      <c r="I40" s="155">
        <f>I26+I28+I39+I36</f>
        <v>23839</v>
      </c>
      <c r="J40" s="157"/>
      <c r="K40" s="155">
        <f>K26+K36</f>
        <v>4089</v>
      </c>
      <c r="L40" s="157"/>
      <c r="M40" s="155">
        <f>M26+M32</f>
        <v>251081</v>
      </c>
      <c r="N40" s="157"/>
      <c r="O40" s="155">
        <f>O26+O29+O32+O36+O39+O28</f>
        <v>46618</v>
      </c>
      <c r="P40" s="157"/>
      <c r="Q40" s="155">
        <f>Q26+Q32+Q36+Q39+Q28+Q29</f>
        <v>478257</v>
      </c>
      <c r="R40" s="148"/>
      <c r="S40" s="148"/>
    </row>
    <row r="41" spans="1:17" s="17" customFormat="1" ht="12" customHeight="1" thickTop="1">
      <c r="A41" s="47"/>
      <c r="B41" s="19"/>
      <c r="C41" s="43"/>
      <c r="D41" s="43"/>
      <c r="E41" s="16"/>
      <c r="F41" s="16"/>
      <c r="Q41" s="148"/>
    </row>
    <row r="42" spans="1:17" s="17" customFormat="1" ht="16.5" customHeight="1">
      <c r="A42" s="47"/>
      <c r="B42" s="19"/>
      <c r="C42" s="43"/>
      <c r="D42" s="43"/>
      <c r="E42" s="16"/>
      <c r="F42" s="16"/>
      <c r="O42" s="148"/>
      <c r="Q42" s="148"/>
    </row>
    <row r="43" spans="1:17" s="12" customFormat="1" ht="15">
      <c r="A43" s="263" t="str">
        <f>CFS!A59</f>
        <v>Noty na stronach od 5 do 111 stanowią integralną część niniejszego sprawozdania finansowego.</v>
      </c>
      <c r="B43" s="60"/>
      <c r="G43" s="151"/>
      <c r="I43" s="151"/>
      <c r="K43" s="151"/>
      <c r="M43" s="151"/>
      <c r="O43" s="151"/>
      <c r="Q43" s="169"/>
    </row>
    <row r="44" spans="1:17" s="12" customFormat="1" ht="15">
      <c r="A44" s="121"/>
      <c r="B44" s="60"/>
      <c r="G44" s="151"/>
      <c r="I44" s="151"/>
      <c r="K44" s="151"/>
      <c r="M44" s="151"/>
      <c r="O44" s="151"/>
      <c r="Q44" s="169"/>
    </row>
    <row r="45" spans="1:17" s="199" customFormat="1" ht="15">
      <c r="A45" s="295" t="s">
        <v>27</v>
      </c>
      <c r="B45" s="299" t="s">
        <v>28</v>
      </c>
      <c r="C45" s="300"/>
      <c r="D45" s="300"/>
      <c r="E45" s="300"/>
      <c r="G45" s="297" t="s">
        <v>75</v>
      </c>
      <c r="P45" s="198"/>
      <c r="Q45" s="198"/>
    </row>
    <row r="46" spans="1:17" s="199" customFormat="1" ht="15">
      <c r="A46" s="296" t="s">
        <v>20</v>
      </c>
      <c r="C46" s="298" t="s">
        <v>29</v>
      </c>
      <c r="H46" s="200"/>
      <c r="I46" s="301" t="s">
        <v>31</v>
      </c>
      <c r="J46" s="302"/>
      <c r="K46" s="302"/>
      <c r="L46" s="302"/>
      <c r="M46" s="302"/>
      <c r="P46" s="198"/>
      <c r="Q46" s="198"/>
    </row>
    <row r="47" spans="1:2" ht="15">
      <c r="A47" s="10"/>
      <c r="B47" s="10"/>
    </row>
    <row r="48" spans="1:2" ht="15">
      <c r="A48" s="9"/>
      <c r="B48" s="9"/>
    </row>
    <row r="57" spans="1:2" ht="15">
      <c r="A57" s="39"/>
      <c r="B57" s="39"/>
    </row>
  </sheetData>
  <sheetProtection/>
  <mergeCells count="15">
    <mergeCell ref="A1:F1"/>
    <mergeCell ref="B45:E45"/>
    <mergeCell ref="I46:M46"/>
    <mergeCell ref="A5:A6"/>
    <mergeCell ref="B5:B6"/>
    <mergeCell ref="A2:Q2"/>
    <mergeCell ref="Q5:Q6"/>
    <mergeCell ref="C5:C6"/>
    <mergeCell ref="E5:E6"/>
    <mergeCell ref="M5:M6"/>
    <mergeCell ref="O5:O6"/>
    <mergeCell ref="K5:K6"/>
    <mergeCell ref="A27:B27"/>
    <mergeCell ref="G5:G6"/>
    <mergeCell ref="I5:I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7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Stanislava Boykova Gencheva</cp:lastModifiedBy>
  <cp:lastPrinted>2018-01-27T10:14:12Z</cp:lastPrinted>
  <dcterms:created xsi:type="dcterms:W3CDTF">2003-02-07T14:36:34Z</dcterms:created>
  <dcterms:modified xsi:type="dcterms:W3CDTF">2018-04-02T06:51:11Z</dcterms:modified>
  <cp:category/>
  <cp:version/>
  <cp:contentType/>
  <cp:contentStatus/>
</cp:coreProperties>
</file>